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24240" windowHeight="12255" activeTab="3"/>
  </bookViews>
  <sheets>
    <sheet name="PARTICIPANTS" sheetId="22" r:id="rId1"/>
    <sheet name="Rotations" sheetId="23" r:id="rId2"/>
    <sheet name="Classement Final" sheetId="24" r:id="rId3"/>
    <sheet name="Podium" sheetId="25" r:id="rId4"/>
    <sheet name="Stats" sheetId="64" r:id="rId5"/>
    <sheet name="Adam Christophe" sheetId="1" r:id="rId6"/>
    <sheet name="Aguado Nicolas" sheetId="2" r:id="rId7"/>
    <sheet name="Bebelmans Ghislain" sheetId="3" r:id="rId8"/>
    <sheet name="Briquemont Mathias" sheetId="4" r:id="rId9"/>
    <sheet name="Bruninx Jean-Luc" sheetId="5" r:id="rId10"/>
    <sheet name="Coquette Arthur" sheetId="6" r:id="rId11"/>
    <sheet name="Dequinze Benoit" sheetId="7" r:id="rId12"/>
    <sheet name="Destexhe Benoît" sheetId="60" r:id="rId13"/>
    <sheet name="Destiné Martin" sheetId="59" r:id="rId14"/>
    <sheet name="Devooght Giani" sheetId="58" r:id="rId15"/>
    <sheet name="DiMarco David" sheetId="57" r:id="rId16"/>
    <sheet name="Dockier Fabrice" sheetId="56" r:id="rId17"/>
    <sheet name="Dupont  Olivier" sheetId="55" r:id="rId18"/>
    <sheet name="Frison Fabian" sheetId="54" r:id="rId19"/>
    <sheet name="Habran Jérémy" sheetId="53" r:id="rId20"/>
    <sheet name="Hockers  Thierry" sheetId="52" r:id="rId21"/>
    <sheet name="Jamagne Thierry" sheetId="51" r:id="rId22"/>
    <sheet name="Lambert Jacques" sheetId="50" r:id="rId23"/>
    <sheet name="Leboutte Loïc" sheetId="49" r:id="rId24"/>
    <sheet name="Lorquet Julien" sheetId="48" r:id="rId25"/>
    <sheet name="Ruisseau Olivier" sheetId="47" r:id="rId26"/>
    <sheet name="Sabaut Serge" sheetId="46" r:id="rId27"/>
    <sheet name="Scohy Bernard" sheetId="45" r:id="rId28"/>
    <sheet name="Scohy Justine" sheetId="44" r:id="rId29"/>
    <sheet name="VanMol Geert" sheetId="43" r:id="rId30"/>
    <sheet name="parametres" sheetId="27" r:id="rId31"/>
  </sheets>
  <definedNames>
    <definedName name="_xlnm._FilterDatabase" localSheetId="2" hidden="1">'Classement Final'!$A$2:$BD$29</definedName>
    <definedName name="_xlnm._FilterDatabase" localSheetId="0" hidden="1">PARTICIPANTS!$A$1:$E$26</definedName>
    <definedName name="_xlnm._FilterDatabase" localSheetId="3" hidden="1">Podium!$A$2:$G$23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5"/>
  <c r="E13"/>
  <c r="E6"/>
  <c r="E24"/>
  <c r="E21"/>
  <c r="E16"/>
  <c r="E17"/>
  <c r="E7"/>
  <c r="E15"/>
  <c r="E12"/>
  <c r="E20"/>
  <c r="E27"/>
  <c r="E10"/>
  <c r="E11"/>
  <c r="E14"/>
  <c r="E8"/>
  <c r="E19"/>
  <c r="E22"/>
  <c r="E3"/>
  <c r="E5"/>
  <c r="E23"/>
  <c r="E18"/>
  <c r="E26"/>
  <c r="E4"/>
  <c r="C4"/>
  <c r="C26"/>
  <c r="C18"/>
  <c r="C23"/>
  <c r="C5"/>
  <c r="C3"/>
  <c r="C22"/>
  <c r="C19"/>
  <c r="C8"/>
  <c r="C14"/>
  <c r="C11"/>
  <c r="C10"/>
  <c r="C27"/>
  <c r="C20"/>
  <c r="C12"/>
  <c r="C15"/>
  <c r="C7"/>
  <c r="C17"/>
  <c r="C16"/>
  <c r="C21"/>
  <c r="C24"/>
  <c r="C6"/>
  <c r="C13"/>
  <c r="C9"/>
  <c r="C25"/>
  <c r="P41" i="1" l="1"/>
  <c r="O41"/>
  <c r="N41"/>
  <c r="M41"/>
  <c r="L41"/>
  <c r="K41"/>
  <c r="J41"/>
  <c r="I41"/>
  <c r="H41"/>
  <c r="G41"/>
  <c r="F41"/>
  <c r="E41"/>
  <c r="D41"/>
  <c r="C41"/>
  <c r="B41"/>
  <c r="A41"/>
  <c r="C30" i="23" l="1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P41" i="43"/>
  <c r="O41"/>
  <c r="N41"/>
  <c r="M41"/>
  <c r="L41"/>
  <c r="K41"/>
  <c r="J41"/>
  <c r="I41"/>
  <c r="H41"/>
  <c r="G41"/>
  <c r="F41"/>
  <c r="E41"/>
  <c r="D41"/>
  <c r="C41"/>
  <c r="B41"/>
  <c r="A41"/>
  <c r="P41" i="44"/>
  <c r="O41"/>
  <c r="N41"/>
  <c r="M41"/>
  <c r="L41"/>
  <c r="K41"/>
  <c r="J41"/>
  <c r="I41"/>
  <c r="H41"/>
  <c r="G41"/>
  <c r="F41"/>
  <c r="E41"/>
  <c r="D41"/>
  <c r="C41"/>
  <c r="B41"/>
  <c r="A41"/>
  <c r="P41" i="45"/>
  <c r="O41"/>
  <c r="N41"/>
  <c r="M41"/>
  <c r="L41"/>
  <c r="K41"/>
  <c r="J41"/>
  <c r="I41"/>
  <c r="H41"/>
  <c r="G41"/>
  <c r="F41"/>
  <c r="E41"/>
  <c r="D41"/>
  <c r="C41"/>
  <c r="B41"/>
  <c r="A41"/>
  <c r="P41" i="46"/>
  <c r="O41"/>
  <c r="N41"/>
  <c r="M41"/>
  <c r="L41"/>
  <c r="K41"/>
  <c r="J41"/>
  <c r="I41"/>
  <c r="H41"/>
  <c r="G41"/>
  <c r="F41"/>
  <c r="E41"/>
  <c r="D41"/>
  <c r="C41"/>
  <c r="B41"/>
  <c r="A41"/>
  <c r="P41" i="47"/>
  <c r="O41"/>
  <c r="N41"/>
  <c r="M41"/>
  <c r="L41"/>
  <c r="K41"/>
  <c r="J41"/>
  <c r="I41"/>
  <c r="H41"/>
  <c r="G41"/>
  <c r="F41"/>
  <c r="E41"/>
  <c r="D41"/>
  <c r="C41"/>
  <c r="B41"/>
  <c r="A41"/>
  <c r="P41" i="48"/>
  <c r="O41"/>
  <c r="N41"/>
  <c r="M41"/>
  <c r="L41"/>
  <c r="K41"/>
  <c r="J41"/>
  <c r="I41"/>
  <c r="H41"/>
  <c r="G41"/>
  <c r="F41"/>
  <c r="E41"/>
  <c r="D41"/>
  <c r="C41"/>
  <c r="B41"/>
  <c r="A41"/>
  <c r="P41" i="49"/>
  <c r="O41"/>
  <c r="N41"/>
  <c r="M41"/>
  <c r="L41"/>
  <c r="K41"/>
  <c r="J41"/>
  <c r="I41"/>
  <c r="H41"/>
  <c r="G41"/>
  <c r="F41"/>
  <c r="E41"/>
  <c r="D41"/>
  <c r="C41"/>
  <c r="B41"/>
  <c r="A41"/>
  <c r="P41" i="50"/>
  <c r="O41"/>
  <c r="N41"/>
  <c r="M41"/>
  <c r="L41"/>
  <c r="K41"/>
  <c r="J41"/>
  <c r="I41"/>
  <c r="H41"/>
  <c r="G41"/>
  <c r="F41"/>
  <c r="E41"/>
  <c r="D41"/>
  <c r="C41"/>
  <c r="B41"/>
  <c r="A41"/>
  <c r="P41" i="52"/>
  <c r="O41"/>
  <c r="N41"/>
  <c r="M41"/>
  <c r="L41"/>
  <c r="K41"/>
  <c r="J41"/>
  <c r="I41"/>
  <c r="H41"/>
  <c r="G41"/>
  <c r="F41"/>
  <c r="E41"/>
  <c r="D41"/>
  <c r="C41"/>
  <c r="B41"/>
  <c r="A41"/>
  <c r="P41" i="51"/>
  <c r="O41"/>
  <c r="N41"/>
  <c r="M41"/>
  <c r="L41"/>
  <c r="K41"/>
  <c r="J41"/>
  <c r="I41"/>
  <c r="H41"/>
  <c r="G41"/>
  <c r="F41"/>
  <c r="E41"/>
  <c r="D41"/>
  <c r="C41"/>
  <c r="B41"/>
  <c r="A41"/>
  <c r="P41" i="53"/>
  <c r="O41"/>
  <c r="N41"/>
  <c r="M41"/>
  <c r="L41"/>
  <c r="K41"/>
  <c r="J41"/>
  <c r="I41"/>
  <c r="H41"/>
  <c r="G41"/>
  <c r="F41"/>
  <c r="E41"/>
  <c r="D41"/>
  <c r="C41"/>
  <c r="B41"/>
  <c r="A41"/>
  <c r="P41" i="54"/>
  <c r="O41"/>
  <c r="N41"/>
  <c r="M41"/>
  <c r="L41"/>
  <c r="K41"/>
  <c r="J41"/>
  <c r="I41"/>
  <c r="H41"/>
  <c r="G41"/>
  <c r="F41"/>
  <c r="E41"/>
  <c r="D41"/>
  <c r="C41"/>
  <c r="B41"/>
  <c r="A41"/>
  <c r="P41" i="55"/>
  <c r="O41"/>
  <c r="N41"/>
  <c r="M41"/>
  <c r="L41"/>
  <c r="K41"/>
  <c r="J41"/>
  <c r="I41"/>
  <c r="H41"/>
  <c r="G41"/>
  <c r="F41"/>
  <c r="E41"/>
  <c r="D41"/>
  <c r="C41"/>
  <c r="B41"/>
  <c r="A41"/>
  <c r="P41" i="56"/>
  <c r="O41"/>
  <c r="N41"/>
  <c r="M41"/>
  <c r="L41"/>
  <c r="K41"/>
  <c r="J41"/>
  <c r="I41"/>
  <c r="H41"/>
  <c r="G41"/>
  <c r="F41"/>
  <c r="E41"/>
  <c r="D41"/>
  <c r="C41"/>
  <c r="B41"/>
  <c r="A41"/>
  <c r="P41" i="57"/>
  <c r="O41"/>
  <c r="N41"/>
  <c r="M41"/>
  <c r="L41"/>
  <c r="K41"/>
  <c r="J41"/>
  <c r="I41"/>
  <c r="H41"/>
  <c r="G41"/>
  <c r="F41"/>
  <c r="E41"/>
  <c r="D41"/>
  <c r="C41"/>
  <c r="B41"/>
  <c r="A41"/>
  <c r="P41" i="58"/>
  <c r="O41"/>
  <c r="N41"/>
  <c r="M41"/>
  <c r="L41"/>
  <c r="K41"/>
  <c r="J41"/>
  <c r="I41"/>
  <c r="H41"/>
  <c r="G41"/>
  <c r="F41"/>
  <c r="E41"/>
  <c r="D41"/>
  <c r="C41"/>
  <c r="B41"/>
  <c r="A41"/>
  <c r="P41" i="60"/>
  <c r="O41"/>
  <c r="N41"/>
  <c r="M41"/>
  <c r="L41"/>
  <c r="K41"/>
  <c r="J41"/>
  <c r="I41"/>
  <c r="H41"/>
  <c r="G41"/>
  <c r="F41"/>
  <c r="E41"/>
  <c r="D41"/>
  <c r="C41"/>
  <c r="B41"/>
  <c r="A41"/>
  <c r="P41" i="59"/>
  <c r="O41"/>
  <c r="N41"/>
  <c r="M41"/>
  <c r="L41"/>
  <c r="K41"/>
  <c r="J41"/>
  <c r="I41"/>
  <c r="H41"/>
  <c r="G41"/>
  <c r="F41"/>
  <c r="E41"/>
  <c r="D41"/>
  <c r="C41"/>
  <c r="B41"/>
  <c r="A41"/>
  <c r="BB27" i="24" l="1"/>
  <c r="BB26"/>
  <c r="BB25"/>
  <c r="BB24"/>
  <c r="BB23"/>
  <c r="BB22"/>
  <c r="BB21"/>
  <c r="BB20"/>
  <c r="BB19"/>
  <c r="BB18"/>
  <c r="BB17"/>
  <c r="BB16"/>
  <c r="BB15"/>
  <c r="BB14"/>
  <c r="BB13"/>
  <c r="BB12"/>
  <c r="BB11"/>
  <c r="BB10"/>
  <c r="BB9"/>
  <c r="BB8"/>
  <c r="BB7"/>
  <c r="BB3"/>
  <c r="BC27"/>
  <c r="BC26"/>
  <c r="BC25"/>
  <c r="BC24"/>
  <c r="BC23"/>
  <c r="BC22"/>
  <c r="BC21"/>
  <c r="BC20"/>
  <c r="BC19"/>
  <c r="BC18"/>
  <c r="BC17"/>
  <c r="BC16"/>
  <c r="BC15"/>
  <c r="BC14"/>
  <c r="BC13"/>
  <c r="BC12"/>
  <c r="BC11"/>
  <c r="BC10"/>
  <c r="BC9"/>
  <c r="BC8"/>
  <c r="BC7"/>
  <c r="BC6"/>
  <c r="BC5"/>
  <c r="BC4"/>
  <c r="BC3"/>
  <c r="BD27"/>
  <c r="BD26"/>
  <c r="BD25"/>
  <c r="BD24"/>
  <c r="BD23"/>
  <c r="BD22"/>
  <c r="BD21"/>
  <c r="BD20"/>
  <c r="BD19"/>
  <c r="BD18"/>
  <c r="BD17"/>
  <c r="BD16"/>
  <c r="BD15"/>
  <c r="BD14"/>
  <c r="BD13"/>
  <c r="BD12"/>
  <c r="BD11"/>
  <c r="BD10"/>
  <c r="BD9"/>
  <c r="BD8"/>
  <c r="BD7"/>
  <c r="BD6"/>
  <c r="BD5"/>
  <c r="BD4"/>
  <c r="BD3"/>
  <c r="AX27"/>
  <c r="AX26"/>
  <c r="AX25"/>
  <c r="AX24"/>
  <c r="AX23"/>
  <c r="AX22"/>
  <c r="AX21"/>
  <c r="AX20"/>
  <c r="AX19"/>
  <c r="AX18"/>
  <c r="AX17"/>
  <c r="AX16"/>
  <c r="AX15"/>
  <c r="AX14"/>
  <c r="AX13"/>
  <c r="AX12"/>
  <c r="AX11"/>
  <c r="AX10"/>
  <c r="AX9"/>
  <c r="AX8"/>
  <c r="AX7"/>
  <c r="AX6"/>
  <c r="AX5"/>
  <c r="AX4"/>
  <c r="AX3"/>
  <c r="AW27"/>
  <c r="AW26"/>
  <c r="AW25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7"/>
  <c r="AW6"/>
  <c r="AW5"/>
  <c r="AW4"/>
  <c r="AW3"/>
  <c r="BA26" l="1"/>
  <c r="BA25"/>
  <c r="BA23"/>
  <c r="BA27"/>
  <c r="BA24"/>
  <c r="AV27" l="1"/>
  <c r="AU27" s="1"/>
  <c r="AV26"/>
  <c r="AU26" s="1"/>
  <c r="AV25"/>
  <c r="AU25" s="1"/>
  <c r="AV24"/>
  <c r="AU24" s="1"/>
  <c r="AV23"/>
  <c r="AU23" s="1"/>
  <c r="AV22"/>
  <c r="AV21"/>
  <c r="AV20"/>
  <c r="AV19"/>
  <c r="AV18"/>
  <c r="AV17"/>
  <c r="AV16"/>
  <c r="AV15"/>
  <c r="AV14"/>
  <c r="AV13"/>
  <c r="AV12"/>
  <c r="AV11"/>
  <c r="AV10"/>
  <c r="AV9"/>
  <c r="AV8"/>
  <c r="AV7"/>
  <c r="AV5"/>
  <c r="AV4"/>
  <c r="AV3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AP8"/>
  <c r="AP7"/>
  <c r="AP3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8"/>
  <c r="AQ7"/>
  <c r="AQ6"/>
  <c r="AQ5"/>
  <c r="AQ4"/>
  <c r="AQ3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6"/>
  <c r="AR5"/>
  <c r="AR4"/>
  <c r="AR3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L4"/>
  <c r="AL3"/>
  <c r="L10" i="64" s="1"/>
  <c r="AK27" i="24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3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8"/>
  <c r="AJ7"/>
  <c r="AJ3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3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E3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F4"/>
  <c r="AF3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  <c r="Z4"/>
  <c r="Z3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Y6"/>
  <c r="Y5"/>
  <c r="Y4"/>
  <c r="Y3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3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T3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3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E33" i="22"/>
  <c r="E29"/>
  <c r="E31" s="1"/>
  <c r="B33"/>
  <c r="B29"/>
  <c r="D3" i="24"/>
  <c r="C3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AA9" s="1"/>
  <c r="C8"/>
  <c r="C7"/>
  <c r="C6"/>
  <c r="C5"/>
  <c r="C4"/>
  <c r="E1" i="22"/>
  <c r="B35" l="1"/>
  <c r="D1" i="23" s="1"/>
  <c r="E27" s="1"/>
  <c r="F27" s="1"/>
  <c r="G27" s="1"/>
  <c r="K27" s="1"/>
  <c r="AA10" i="24"/>
  <c r="I10"/>
  <c r="U10"/>
  <c r="O10"/>
  <c r="K10" i="64"/>
  <c r="AY5" i="24"/>
  <c r="AS5"/>
  <c r="AM5"/>
  <c r="AG5"/>
  <c r="AA5"/>
  <c r="U5"/>
  <c r="I5"/>
  <c r="O5"/>
  <c r="AY9"/>
  <c r="AS9"/>
  <c r="AM9"/>
  <c r="AG9"/>
  <c r="U9"/>
  <c r="I9"/>
  <c r="O9"/>
  <c r="AY13"/>
  <c r="AS13"/>
  <c r="AM13"/>
  <c r="AG13"/>
  <c r="O13"/>
  <c r="U13"/>
  <c r="AA13"/>
  <c r="I13"/>
  <c r="AY17"/>
  <c r="AS17"/>
  <c r="AM17"/>
  <c r="AG17"/>
  <c r="AA17"/>
  <c r="I17"/>
  <c r="O17"/>
  <c r="U17"/>
  <c r="AY21"/>
  <c r="AS21"/>
  <c r="AM21"/>
  <c r="AG21"/>
  <c r="AA21"/>
  <c r="I21"/>
  <c r="U21"/>
  <c r="O21"/>
  <c r="AY25"/>
  <c r="AS25"/>
  <c r="AM25"/>
  <c r="AG25"/>
  <c r="U25"/>
  <c r="O25"/>
  <c r="AA25"/>
  <c r="I25"/>
  <c r="I6"/>
  <c r="AS6"/>
  <c r="AG6"/>
  <c r="AA6"/>
  <c r="O6"/>
  <c r="AM6"/>
  <c r="U6"/>
  <c r="AY6"/>
  <c r="AY10"/>
  <c r="AM10"/>
  <c r="AG10"/>
  <c r="AS10"/>
  <c r="U14"/>
  <c r="AS14"/>
  <c r="AG14"/>
  <c r="O14"/>
  <c r="AY14"/>
  <c r="AM14"/>
  <c r="AA14"/>
  <c r="I14"/>
  <c r="O18"/>
  <c r="AY18"/>
  <c r="AM18"/>
  <c r="AS18"/>
  <c r="AA18"/>
  <c r="I18"/>
  <c r="AG18"/>
  <c r="U18"/>
  <c r="AS22"/>
  <c r="AG22"/>
  <c r="AA22"/>
  <c r="I22"/>
  <c r="AM22"/>
  <c r="U22"/>
  <c r="AY22"/>
  <c r="O22"/>
  <c r="AA26"/>
  <c r="I26"/>
  <c r="AY26"/>
  <c r="AM26"/>
  <c r="U26"/>
  <c r="O26"/>
  <c r="AS26"/>
  <c r="AG26"/>
  <c r="AY7"/>
  <c r="AM7"/>
  <c r="O7"/>
  <c r="AS7"/>
  <c r="AG7"/>
  <c r="AA7"/>
  <c r="I7"/>
  <c r="U7"/>
  <c r="I11"/>
  <c r="AS11"/>
  <c r="AG11"/>
  <c r="AA11"/>
  <c r="AY11"/>
  <c r="AM11"/>
  <c r="U11"/>
  <c r="O11"/>
  <c r="I15"/>
  <c r="AY15"/>
  <c r="AM15"/>
  <c r="AA15"/>
  <c r="U15"/>
  <c r="AS15"/>
  <c r="AG15"/>
  <c r="O15"/>
  <c r="I19"/>
  <c r="AS19"/>
  <c r="AG19"/>
  <c r="U19"/>
  <c r="O19"/>
  <c r="AY19"/>
  <c r="AM19"/>
  <c r="AA19"/>
  <c r="I23"/>
  <c r="AY23"/>
  <c r="AM23"/>
  <c r="O23"/>
  <c r="AS23"/>
  <c r="AG23"/>
  <c r="U23"/>
  <c r="AA23"/>
  <c r="I27"/>
  <c r="AS27"/>
  <c r="AG27"/>
  <c r="AA27"/>
  <c r="AY27"/>
  <c r="AM27"/>
  <c r="O27"/>
  <c r="U27"/>
  <c r="O3"/>
  <c r="AY3"/>
  <c r="AA3"/>
  <c r="AS3"/>
  <c r="I3"/>
  <c r="AM3"/>
  <c r="U3"/>
  <c r="AY4"/>
  <c r="AS4"/>
  <c r="AM4"/>
  <c r="AG4"/>
  <c r="AA4"/>
  <c r="U4"/>
  <c r="O4"/>
  <c r="I4"/>
  <c r="AY8"/>
  <c r="AS8"/>
  <c r="AM8"/>
  <c r="AG8"/>
  <c r="AA8"/>
  <c r="U8"/>
  <c r="O8"/>
  <c r="I8"/>
  <c r="AY12"/>
  <c r="AS12"/>
  <c r="AM12"/>
  <c r="AG12"/>
  <c r="AA12"/>
  <c r="U12"/>
  <c r="O12"/>
  <c r="I12"/>
  <c r="AY16"/>
  <c r="AS16"/>
  <c r="AM16"/>
  <c r="AG16"/>
  <c r="AA16"/>
  <c r="U16"/>
  <c r="O16"/>
  <c r="I16"/>
  <c r="AY20"/>
  <c r="AS20"/>
  <c r="AM20"/>
  <c r="AG20"/>
  <c r="AA20"/>
  <c r="U20"/>
  <c r="O20"/>
  <c r="I20"/>
  <c r="AY24"/>
  <c r="AS24"/>
  <c r="AM24"/>
  <c r="AG24"/>
  <c r="AA24"/>
  <c r="U24"/>
  <c r="O24"/>
  <c r="I24"/>
  <c r="AI26"/>
  <c r="AI24"/>
  <c r="AO25"/>
  <c r="AO26"/>
  <c r="AI27"/>
  <c r="AO27"/>
  <c r="H25"/>
  <c r="G18" i="25" s="1"/>
  <c r="AI25" i="24"/>
  <c r="AO24"/>
  <c r="AI23"/>
  <c r="AO23"/>
  <c r="H26"/>
  <c r="G26" i="25" s="1"/>
  <c r="H23" i="24"/>
  <c r="G5" i="25" s="1"/>
  <c r="H27" i="24"/>
  <c r="G4" i="25" s="1"/>
  <c r="H24" i="24"/>
  <c r="G23" i="25" s="1"/>
  <c r="W25" i="24"/>
  <c r="AC25"/>
  <c r="Q24"/>
  <c r="Q25"/>
  <c r="AC23"/>
  <c r="AC27"/>
  <c r="AC26"/>
  <c r="AC24"/>
  <c r="Q26"/>
  <c r="Q23"/>
  <c r="Q27"/>
  <c r="W26"/>
  <c r="W24"/>
  <c r="W23"/>
  <c r="W27"/>
  <c r="K16"/>
  <c r="K20"/>
  <c r="K23"/>
  <c r="K10"/>
  <c r="K12"/>
  <c r="K18"/>
  <c r="K26"/>
  <c r="K15"/>
  <c r="K24"/>
  <c r="K25"/>
  <c r="K17"/>
  <c r="K14"/>
  <c r="K19"/>
  <c r="K21"/>
  <c r="K11"/>
  <c r="K13"/>
  <c r="K22"/>
  <c r="K27"/>
  <c r="E28" i="23"/>
  <c r="I28" s="1"/>
  <c r="H28"/>
  <c r="L3" i="24"/>
  <c r="E30" i="23" l="1"/>
  <c r="I30" s="1"/>
  <c r="H27"/>
  <c r="H30"/>
  <c r="H29"/>
  <c r="E29"/>
  <c r="F29" s="1"/>
  <c r="G29" s="1"/>
  <c r="K29" s="1"/>
  <c r="F6" i="64"/>
  <c r="F7"/>
  <c r="K7"/>
  <c r="P3"/>
  <c r="P32" s="1"/>
  <c r="O6"/>
  <c r="P7"/>
  <c r="O10"/>
  <c r="P11"/>
  <c r="O14"/>
  <c r="P15"/>
  <c r="O18"/>
  <c r="P19"/>
  <c r="O22"/>
  <c r="P23"/>
  <c r="O26"/>
  <c r="P27"/>
  <c r="O30"/>
  <c r="O5"/>
  <c r="P6"/>
  <c r="O9"/>
  <c r="P10"/>
  <c r="O13"/>
  <c r="P14"/>
  <c r="O17"/>
  <c r="P18"/>
  <c r="O21"/>
  <c r="P22"/>
  <c r="O25"/>
  <c r="P26"/>
  <c r="O29"/>
  <c r="P30"/>
  <c r="O3"/>
  <c r="O32" s="1"/>
  <c r="P5"/>
  <c r="O8"/>
  <c r="P13"/>
  <c r="O16"/>
  <c r="P21"/>
  <c r="O24"/>
  <c r="P29"/>
  <c r="P8"/>
  <c r="O11"/>
  <c r="P16"/>
  <c r="O19"/>
  <c r="P24"/>
  <c r="O27"/>
  <c r="O4"/>
  <c r="P9"/>
  <c r="O12"/>
  <c r="P17"/>
  <c r="O20"/>
  <c r="P25"/>
  <c r="O28"/>
  <c r="P4"/>
  <c r="O7"/>
  <c r="P12"/>
  <c r="O15"/>
  <c r="P20"/>
  <c r="O23"/>
  <c r="P28"/>
  <c r="E7"/>
  <c r="E6"/>
  <c r="K5"/>
  <c r="K3"/>
  <c r="K32" s="1"/>
  <c r="L5"/>
  <c r="L8"/>
  <c r="L11"/>
  <c r="L13"/>
  <c r="L15"/>
  <c r="L17"/>
  <c r="L19"/>
  <c r="L21"/>
  <c r="L23"/>
  <c r="L25"/>
  <c r="L27"/>
  <c r="L29"/>
  <c r="K6"/>
  <c r="K9"/>
  <c r="K12"/>
  <c r="K14"/>
  <c r="K16"/>
  <c r="K18"/>
  <c r="K20"/>
  <c r="K22"/>
  <c r="K24"/>
  <c r="K26"/>
  <c r="K28"/>
  <c r="K30"/>
  <c r="K4"/>
  <c r="L9"/>
  <c r="L14"/>
  <c r="L18"/>
  <c r="L22"/>
  <c r="L26"/>
  <c r="L30"/>
  <c r="L4"/>
  <c r="K11"/>
  <c r="K15"/>
  <c r="K19"/>
  <c r="K23"/>
  <c r="K27"/>
  <c r="L6"/>
  <c r="L12"/>
  <c r="L16"/>
  <c r="L20"/>
  <c r="L24"/>
  <c r="L28"/>
  <c r="L3"/>
  <c r="L32" s="1"/>
  <c r="K8"/>
  <c r="K13"/>
  <c r="K17"/>
  <c r="K21"/>
  <c r="K25"/>
  <c r="K29"/>
  <c r="G5"/>
  <c r="G7"/>
  <c r="G9"/>
  <c r="G11"/>
  <c r="G13"/>
  <c r="G15"/>
  <c r="G17"/>
  <c r="G19"/>
  <c r="G21"/>
  <c r="G23"/>
  <c r="G25"/>
  <c r="G27"/>
  <c r="G29"/>
  <c r="H3"/>
  <c r="H32" s="1"/>
  <c r="H5"/>
  <c r="G8"/>
  <c r="H10"/>
  <c r="H13"/>
  <c r="G16"/>
  <c r="H18"/>
  <c r="H21"/>
  <c r="G24"/>
  <c r="H26"/>
  <c r="H29"/>
  <c r="G6"/>
  <c r="H8"/>
  <c r="H11"/>
  <c r="G14"/>
  <c r="H16"/>
  <c r="H19"/>
  <c r="G22"/>
  <c r="H24"/>
  <c r="H27"/>
  <c r="G30"/>
  <c r="H6"/>
  <c r="G12"/>
  <c r="H17"/>
  <c r="H22"/>
  <c r="G28"/>
  <c r="H7"/>
  <c r="H12"/>
  <c r="G18"/>
  <c r="H23"/>
  <c r="H28"/>
  <c r="G4"/>
  <c r="H9"/>
  <c r="H14"/>
  <c r="G20"/>
  <c r="H25"/>
  <c r="H30"/>
  <c r="H4"/>
  <c r="G10"/>
  <c r="H15"/>
  <c r="H20"/>
  <c r="G26"/>
  <c r="G3"/>
  <c r="G32" s="1"/>
  <c r="I5"/>
  <c r="I7"/>
  <c r="I9"/>
  <c r="I11"/>
  <c r="I13"/>
  <c r="I15"/>
  <c r="I17"/>
  <c r="I19"/>
  <c r="I21"/>
  <c r="I23"/>
  <c r="I25"/>
  <c r="I27"/>
  <c r="I29"/>
  <c r="J3"/>
  <c r="J32" s="1"/>
  <c r="I4"/>
  <c r="J6"/>
  <c r="J9"/>
  <c r="I12"/>
  <c r="J14"/>
  <c r="J17"/>
  <c r="I20"/>
  <c r="J22"/>
  <c r="J25"/>
  <c r="I28"/>
  <c r="J30"/>
  <c r="J4"/>
  <c r="J7"/>
  <c r="I10"/>
  <c r="J12"/>
  <c r="J15"/>
  <c r="I18"/>
  <c r="J20"/>
  <c r="J23"/>
  <c r="I26"/>
  <c r="J28"/>
  <c r="I3"/>
  <c r="I32" s="1"/>
  <c r="I8"/>
  <c r="J13"/>
  <c r="J18"/>
  <c r="I24"/>
  <c r="J29"/>
  <c r="J8"/>
  <c r="I14"/>
  <c r="J19"/>
  <c r="J24"/>
  <c r="I30"/>
  <c r="J5"/>
  <c r="J10"/>
  <c r="I16"/>
  <c r="J21"/>
  <c r="J26"/>
  <c r="I6"/>
  <c r="J11"/>
  <c r="J16"/>
  <c r="I22"/>
  <c r="J27"/>
  <c r="M5"/>
  <c r="M7"/>
  <c r="M9"/>
  <c r="M11"/>
  <c r="M13"/>
  <c r="M15"/>
  <c r="M17"/>
  <c r="M19"/>
  <c r="M21"/>
  <c r="M23"/>
  <c r="M25"/>
  <c r="M27"/>
  <c r="M29"/>
  <c r="N3"/>
  <c r="N32" s="1"/>
  <c r="N5"/>
  <c r="M8"/>
  <c r="N10"/>
  <c r="N13"/>
  <c r="M16"/>
  <c r="N18"/>
  <c r="N21"/>
  <c r="M24"/>
  <c r="N26"/>
  <c r="N29"/>
  <c r="M6"/>
  <c r="N8"/>
  <c r="N11"/>
  <c r="M14"/>
  <c r="N16"/>
  <c r="N19"/>
  <c r="M22"/>
  <c r="N24"/>
  <c r="N27"/>
  <c r="M30"/>
  <c r="M4"/>
  <c r="N9"/>
  <c r="N14"/>
  <c r="M20"/>
  <c r="N25"/>
  <c r="N30"/>
  <c r="N4"/>
  <c r="M10"/>
  <c r="N15"/>
  <c r="N20"/>
  <c r="M26"/>
  <c r="M3"/>
  <c r="M32" s="1"/>
  <c r="N6"/>
  <c r="M12"/>
  <c r="N17"/>
  <c r="N22"/>
  <c r="M28"/>
  <c r="N7"/>
  <c r="N12"/>
  <c r="M18"/>
  <c r="N23"/>
  <c r="N28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R4"/>
  <c r="R8"/>
  <c r="R12"/>
  <c r="R16"/>
  <c r="R20"/>
  <c r="R24"/>
  <c r="R28"/>
  <c r="Q3"/>
  <c r="Q32" s="1"/>
  <c r="R7"/>
  <c r="R11"/>
  <c r="R15"/>
  <c r="R19"/>
  <c r="R23"/>
  <c r="R27"/>
  <c r="R10"/>
  <c r="R18"/>
  <c r="R26"/>
  <c r="R5"/>
  <c r="R13"/>
  <c r="R21"/>
  <c r="R29"/>
  <c r="R6"/>
  <c r="R14"/>
  <c r="R22"/>
  <c r="R30"/>
  <c r="R9"/>
  <c r="R17"/>
  <c r="R25"/>
  <c r="R3"/>
  <c r="R32" s="1"/>
  <c r="D3"/>
  <c r="D32" s="1"/>
  <c r="D4"/>
  <c r="D6"/>
  <c r="D8"/>
  <c r="D10"/>
  <c r="D12"/>
  <c r="D14"/>
  <c r="D16"/>
  <c r="D18"/>
  <c r="D20"/>
  <c r="D22"/>
  <c r="D24"/>
  <c r="D26"/>
  <c r="D28"/>
  <c r="C3"/>
  <c r="C32" s="1"/>
  <c r="C5"/>
  <c r="S5" s="1"/>
  <c r="C7"/>
  <c r="C9"/>
  <c r="S9" s="1"/>
  <c r="C11"/>
  <c r="S11" s="1"/>
  <c r="C13"/>
  <c r="S13" s="1"/>
  <c r="C15"/>
  <c r="S15" s="1"/>
  <c r="C17"/>
  <c r="S17" s="1"/>
  <c r="D7"/>
  <c r="D11"/>
  <c r="D15"/>
  <c r="C19"/>
  <c r="S19" s="1"/>
  <c r="D21"/>
  <c r="C24"/>
  <c r="C27"/>
  <c r="S27" s="1"/>
  <c r="D29"/>
  <c r="C4"/>
  <c r="S4" s="1"/>
  <c r="C8"/>
  <c r="S8" s="1"/>
  <c r="C12"/>
  <c r="S12" s="1"/>
  <c r="C16"/>
  <c r="S16" s="1"/>
  <c r="D19"/>
  <c r="C22"/>
  <c r="S22" s="1"/>
  <c r="C25"/>
  <c r="S25" s="1"/>
  <c r="D27"/>
  <c r="D5"/>
  <c r="D9"/>
  <c r="D13"/>
  <c r="D17"/>
  <c r="C20"/>
  <c r="S20" s="1"/>
  <c r="C23"/>
  <c r="S23" s="1"/>
  <c r="D25"/>
  <c r="C28"/>
  <c r="S28" s="1"/>
  <c r="C6"/>
  <c r="S6" s="1"/>
  <c r="C10"/>
  <c r="S10" s="1"/>
  <c r="C14"/>
  <c r="S14" s="1"/>
  <c r="C18"/>
  <c r="S18" s="1"/>
  <c r="C21"/>
  <c r="S21" s="1"/>
  <c r="D23"/>
  <c r="C26"/>
  <c r="S26" s="1"/>
  <c r="C29"/>
  <c r="S29" s="1"/>
  <c r="E5"/>
  <c r="E9"/>
  <c r="E11"/>
  <c r="E13"/>
  <c r="E15"/>
  <c r="E17"/>
  <c r="E19"/>
  <c r="E21"/>
  <c r="E23"/>
  <c r="E25"/>
  <c r="E27"/>
  <c r="E29"/>
  <c r="F3"/>
  <c r="F32" s="1"/>
  <c r="E4"/>
  <c r="F8"/>
  <c r="F11"/>
  <c r="E14"/>
  <c r="F16"/>
  <c r="F19"/>
  <c r="E22"/>
  <c r="F24"/>
  <c r="F27"/>
  <c r="E30"/>
  <c r="F4"/>
  <c r="F9"/>
  <c r="E12"/>
  <c r="F14"/>
  <c r="F17"/>
  <c r="E20"/>
  <c r="F22"/>
  <c r="F25"/>
  <c r="E28"/>
  <c r="F30"/>
  <c r="F5"/>
  <c r="F12"/>
  <c r="E18"/>
  <c r="F23"/>
  <c r="F28"/>
  <c r="E8"/>
  <c r="F13"/>
  <c r="F18"/>
  <c r="E24"/>
  <c r="F29"/>
  <c r="E10"/>
  <c r="F15"/>
  <c r="F20"/>
  <c r="E26"/>
  <c r="E3"/>
  <c r="E32" s="1"/>
  <c r="F10"/>
  <c r="E16"/>
  <c r="F21"/>
  <c r="F26"/>
  <c r="C30"/>
  <c r="S30" s="1"/>
  <c r="L7"/>
  <c r="D30"/>
  <c r="G27" i="24"/>
  <c r="F4" i="25" s="1"/>
  <c r="G26" i="24"/>
  <c r="F26" i="25" s="1"/>
  <c r="G25" i="24"/>
  <c r="F18" i="25" s="1"/>
  <c r="G23" i="24"/>
  <c r="F5" i="25" s="1"/>
  <c r="G24" i="24"/>
  <c r="F23" i="25" s="1"/>
  <c r="J27" i="23"/>
  <c r="I27"/>
  <c r="F28"/>
  <c r="F30"/>
  <c r="M27"/>
  <c r="I29" l="1"/>
  <c r="M29"/>
  <c r="J29"/>
  <c r="N29" s="1"/>
  <c r="S24" i="64"/>
  <c r="S7"/>
  <c r="S32"/>
  <c r="N27" i="23"/>
  <c r="J28"/>
  <c r="G28"/>
  <c r="J30"/>
  <c r="G30"/>
  <c r="AE29" i="24"/>
  <c r="AF29"/>
  <c r="E25" i="25"/>
  <c r="P41" i="7"/>
  <c r="O41"/>
  <c r="N41"/>
  <c r="M41"/>
  <c r="L41"/>
  <c r="AP9" i="24" s="1"/>
  <c r="K41" i="7"/>
  <c r="J41"/>
  <c r="AJ9" i="24" s="1"/>
  <c r="I41" i="7"/>
  <c r="H41"/>
  <c r="AD9" i="24" s="1"/>
  <c r="G41" i="7"/>
  <c r="F41"/>
  <c r="X9" i="24" s="1"/>
  <c r="E41" i="7"/>
  <c r="D41"/>
  <c r="R9" i="24" s="1"/>
  <c r="C41" i="7"/>
  <c r="P41" i="6"/>
  <c r="O41"/>
  <c r="N41"/>
  <c r="M41"/>
  <c r="L41"/>
  <c r="K41"/>
  <c r="J41"/>
  <c r="I41"/>
  <c r="H41"/>
  <c r="AD8" i="24" s="1"/>
  <c r="G41" i="6"/>
  <c r="F41"/>
  <c r="X8" i="24" s="1"/>
  <c r="E41" i="6"/>
  <c r="D41"/>
  <c r="R8" i="24" s="1"/>
  <c r="C41" i="6"/>
  <c r="P41" i="5"/>
  <c r="O41"/>
  <c r="N41"/>
  <c r="M41"/>
  <c r="L41"/>
  <c r="K41"/>
  <c r="J41"/>
  <c r="I41"/>
  <c r="H41"/>
  <c r="AD7" i="24" s="1"/>
  <c r="G41" i="5"/>
  <c r="F41"/>
  <c r="X7" i="24" s="1"/>
  <c r="E41" i="5"/>
  <c r="D41"/>
  <c r="R7" i="24" s="1"/>
  <c r="C41" i="5"/>
  <c r="P41" i="4"/>
  <c r="BB6" i="24" s="1"/>
  <c r="O41" i="4"/>
  <c r="N41"/>
  <c r="AV6" i="24" s="1"/>
  <c r="M41" i="4"/>
  <c r="L41"/>
  <c r="AP6" i="24" s="1"/>
  <c r="K41" i="4"/>
  <c r="J41"/>
  <c r="AJ6" i="24" s="1"/>
  <c r="I41" i="4"/>
  <c r="H41"/>
  <c r="AD6" i="24" s="1"/>
  <c r="G41" i="4"/>
  <c r="F41"/>
  <c r="X6" i="24" s="1"/>
  <c r="E41" i="4"/>
  <c r="D41"/>
  <c r="R6" i="24" s="1"/>
  <c r="C41" i="4"/>
  <c r="P41" i="3"/>
  <c r="BB5" i="24" s="1"/>
  <c r="O41" i="3"/>
  <c r="N41"/>
  <c r="M41"/>
  <c r="L41"/>
  <c r="AP5" i="24" s="1"/>
  <c r="K41" i="3"/>
  <c r="J41"/>
  <c r="AJ5" i="24" s="1"/>
  <c r="I41" i="3"/>
  <c r="H41"/>
  <c r="AD5" i="24" s="1"/>
  <c r="G41" i="3"/>
  <c r="F41"/>
  <c r="X5" i="24" s="1"/>
  <c r="E41" i="3"/>
  <c r="D41"/>
  <c r="R5" i="24" s="1"/>
  <c r="C41" i="3"/>
  <c r="P41" i="2"/>
  <c r="BB4" i="24" s="1"/>
  <c r="O41" i="2"/>
  <c r="N41"/>
  <c r="M41"/>
  <c r="L41"/>
  <c r="AP4" i="24" s="1"/>
  <c r="K41" i="2"/>
  <c r="J41"/>
  <c r="AJ4" i="24" s="1"/>
  <c r="I41" i="2"/>
  <c r="H41"/>
  <c r="AD4" i="24" s="1"/>
  <c r="G41" i="2"/>
  <c r="F41"/>
  <c r="X4" i="24" s="1"/>
  <c r="E41" i="2"/>
  <c r="D41"/>
  <c r="R4" i="24" s="1"/>
  <c r="C41" i="2"/>
  <c r="B41"/>
  <c r="L4" i="24" s="1"/>
  <c r="A41" i="2"/>
  <c r="Q8" i="24"/>
  <c r="B41" i="7"/>
  <c r="L9" i="24" s="1"/>
  <c r="A41" i="7"/>
  <c r="B41" i="6"/>
  <c r="L8" i="24" s="1"/>
  <c r="A41" i="6"/>
  <c r="B41" i="5"/>
  <c r="L7" i="24" s="1"/>
  <c r="A41" i="5"/>
  <c r="B41" i="4"/>
  <c r="L6" i="24" s="1"/>
  <c r="A41" i="4"/>
  <c r="B41" i="3"/>
  <c r="L5" i="24" s="1"/>
  <c r="A41" i="3"/>
  <c r="Q4" i="24" l="1"/>
  <c r="K8"/>
  <c r="K7"/>
  <c r="BA7"/>
  <c r="AU9"/>
  <c r="Q9"/>
  <c r="K5"/>
  <c r="Q20"/>
  <c r="AU20"/>
  <c r="Q15"/>
  <c r="Q17"/>
  <c r="Q18"/>
  <c r="Q16"/>
  <c r="Q13"/>
  <c r="H13"/>
  <c r="G12" i="25" s="1"/>
  <c r="Q10" i="24"/>
  <c r="AU10"/>
  <c r="K30" i="23"/>
  <c r="N30" s="1"/>
  <c r="M30"/>
  <c r="K28"/>
  <c r="N28" s="1"/>
  <c r="M28"/>
  <c r="B31" i="22"/>
  <c r="BA22" i="24"/>
  <c r="Q22"/>
  <c r="Q21"/>
  <c r="BA20"/>
  <c r="Q19"/>
  <c r="BA18"/>
  <c r="H16"/>
  <c r="G10" i="25" s="1"/>
  <c r="AU15" i="24"/>
  <c r="BA14"/>
  <c r="Q14"/>
  <c r="AU12"/>
  <c r="Q12"/>
  <c r="Q11"/>
  <c r="AU11"/>
  <c r="T29"/>
  <c r="K9"/>
  <c r="BA8"/>
  <c r="Q7"/>
  <c r="Z29"/>
  <c r="AW29"/>
  <c r="K6"/>
  <c r="Q6"/>
  <c r="AK29"/>
  <c r="AX29"/>
  <c r="BD29"/>
  <c r="Q5"/>
  <c r="K4"/>
  <c r="M29"/>
  <c r="N29"/>
  <c r="Y29"/>
  <c r="AL29"/>
  <c r="AQ29"/>
  <c r="BA3"/>
  <c r="BC29"/>
  <c r="AR29"/>
  <c r="S29"/>
  <c r="Q3"/>
  <c r="H22"/>
  <c r="G3" i="25" s="1"/>
  <c r="H21" i="24"/>
  <c r="G22" i="25" s="1"/>
  <c r="H20" i="24"/>
  <c r="G19" i="25" s="1"/>
  <c r="AU19" i="24"/>
  <c r="H19"/>
  <c r="G8" i="25" s="1"/>
  <c r="H18" i="24"/>
  <c r="G14" i="25" s="1"/>
  <c r="AU17" i="24"/>
  <c r="H17"/>
  <c r="G11" i="25" s="1"/>
  <c r="H15" i="24"/>
  <c r="G27" i="25" s="1"/>
  <c r="H14" i="24"/>
  <c r="G20" i="25" s="1"/>
  <c r="H12" i="24"/>
  <c r="G15" i="25" s="1"/>
  <c r="H11" i="24"/>
  <c r="G7" i="25" s="1"/>
  <c r="H10" i="24"/>
  <c r="G17" i="25" s="1"/>
  <c r="H9" i="24"/>
  <c r="G16" i="25" s="1"/>
  <c r="H8" i="24"/>
  <c r="G21" i="25" s="1"/>
  <c r="AU8" i="24"/>
  <c r="H7"/>
  <c r="G24" i="25" s="1"/>
  <c r="H6" i="24"/>
  <c r="G6" i="25" s="1"/>
  <c r="H5" i="24"/>
  <c r="G13" i="25" s="1"/>
  <c r="H4" i="24"/>
  <c r="G9" i="25" s="1"/>
  <c r="H3" i="24"/>
  <c r="AU5"/>
  <c r="E26" i="23"/>
  <c r="I26" s="1"/>
  <c r="E22"/>
  <c r="F22" s="1"/>
  <c r="E18"/>
  <c r="F18" s="1"/>
  <c r="E14"/>
  <c r="F14" s="1"/>
  <c r="G14" s="1"/>
  <c r="K14" s="1"/>
  <c r="E10"/>
  <c r="I10" s="1"/>
  <c r="E6"/>
  <c r="F6" s="1"/>
  <c r="H25"/>
  <c r="H21"/>
  <c r="H17"/>
  <c r="H13"/>
  <c r="H9"/>
  <c r="E25"/>
  <c r="F25" s="1"/>
  <c r="G25" s="1"/>
  <c r="K25" s="1"/>
  <c r="E21"/>
  <c r="F21" s="1"/>
  <c r="J21" s="1"/>
  <c r="E17"/>
  <c r="F17" s="1"/>
  <c r="J17" s="1"/>
  <c r="E13"/>
  <c r="F13" s="1"/>
  <c r="J13" s="1"/>
  <c r="E9"/>
  <c r="F9" s="1"/>
  <c r="G9" s="1"/>
  <c r="K9" s="1"/>
  <c r="F26"/>
  <c r="G26" s="1"/>
  <c r="K26" s="1"/>
  <c r="H24"/>
  <c r="H20"/>
  <c r="H16"/>
  <c r="H12"/>
  <c r="H8"/>
  <c r="E24"/>
  <c r="F24" s="1"/>
  <c r="G24" s="1"/>
  <c r="K24" s="1"/>
  <c r="E20"/>
  <c r="I20" s="1"/>
  <c r="E16"/>
  <c r="I16" s="1"/>
  <c r="E12"/>
  <c r="I12" s="1"/>
  <c r="E8"/>
  <c r="I8" s="1"/>
  <c r="H23"/>
  <c r="H19"/>
  <c r="H15"/>
  <c r="H11"/>
  <c r="H7"/>
  <c r="E23"/>
  <c r="F23" s="1"/>
  <c r="G23" s="1"/>
  <c r="K23" s="1"/>
  <c r="E19"/>
  <c r="F19" s="1"/>
  <c r="G19" s="1"/>
  <c r="K19" s="1"/>
  <c r="E15"/>
  <c r="F15" s="1"/>
  <c r="G15" s="1"/>
  <c r="K15" s="1"/>
  <c r="E11"/>
  <c r="F11" s="1"/>
  <c r="G11" s="1"/>
  <c r="K11" s="1"/>
  <c r="E7"/>
  <c r="F7" s="1"/>
  <c r="G7" s="1"/>
  <c r="K7" s="1"/>
  <c r="H26"/>
  <c r="H22"/>
  <c r="H18"/>
  <c r="H14"/>
  <c r="H10"/>
  <c r="H6"/>
  <c r="AU3" i="24"/>
  <c r="BA5"/>
  <c r="AU6"/>
  <c r="BA10"/>
  <c r="BA11"/>
  <c r="AU13"/>
  <c r="BA13"/>
  <c r="AU14"/>
  <c r="AU18"/>
  <c r="BA19"/>
  <c r="AU21"/>
  <c r="BA21"/>
  <c r="BA17"/>
  <c r="AU16"/>
  <c r="BA15"/>
  <c r="BA9"/>
  <c r="AU7"/>
  <c r="BA16"/>
  <c r="BA4"/>
  <c r="BA12"/>
  <c r="BA6"/>
  <c r="AU4"/>
  <c r="AU22"/>
  <c r="AI11"/>
  <c r="AO17"/>
  <c r="AO21"/>
  <c r="AC5"/>
  <c r="AI13"/>
  <c r="AI21"/>
  <c r="AO8"/>
  <c r="AO13"/>
  <c r="AO16"/>
  <c r="AI4"/>
  <c r="AO11"/>
  <c r="AC16"/>
  <c r="AI10"/>
  <c r="AI19"/>
  <c r="AI20"/>
  <c r="AO19"/>
  <c r="AI3"/>
  <c r="AI7"/>
  <c r="AO3"/>
  <c r="AI5"/>
  <c r="AI15"/>
  <c r="AI18"/>
  <c r="AO5"/>
  <c r="AO9"/>
  <c r="AO10"/>
  <c r="AC11"/>
  <c r="AI9"/>
  <c r="AI14"/>
  <c r="AI16"/>
  <c r="AO4"/>
  <c r="AO6"/>
  <c r="AO15"/>
  <c r="AO20"/>
  <c r="AO22"/>
  <c r="AI6"/>
  <c r="AI8"/>
  <c r="AI17"/>
  <c r="AI22"/>
  <c r="AO7"/>
  <c r="AO12"/>
  <c r="AO14"/>
  <c r="AC22"/>
  <c r="AI12"/>
  <c r="AO18"/>
  <c r="W18"/>
  <c r="AC10"/>
  <c r="AC21"/>
  <c r="W5"/>
  <c r="W13"/>
  <c r="AC18"/>
  <c r="AC9"/>
  <c r="AC13"/>
  <c r="AC17"/>
  <c r="AC8"/>
  <c r="AC12"/>
  <c r="AC15"/>
  <c r="AC19"/>
  <c r="AC20"/>
  <c r="W3"/>
  <c r="AC7"/>
  <c r="AC14"/>
  <c r="AC3"/>
  <c r="AC4"/>
  <c r="AC6"/>
  <c r="W17"/>
  <c r="W21"/>
  <c r="W11"/>
  <c r="W15"/>
  <c r="W19"/>
  <c r="W6"/>
  <c r="W10"/>
  <c r="W14"/>
  <c r="W22"/>
  <c r="W12"/>
  <c r="W4"/>
  <c r="W8"/>
  <c r="W16"/>
  <c r="W20"/>
  <c r="W7"/>
  <c r="W9"/>
  <c r="P13" l="1"/>
  <c r="V8"/>
  <c r="AB14"/>
  <c r="AN7"/>
  <c r="AH6"/>
  <c r="AN13"/>
  <c r="AT22"/>
  <c r="AZ4"/>
  <c r="P21"/>
  <c r="AZ13"/>
  <c r="AT11"/>
  <c r="V25"/>
  <c r="V9"/>
  <c r="V26"/>
  <c r="V27"/>
  <c r="V14"/>
  <c r="V19"/>
  <c r="V17"/>
  <c r="AB8"/>
  <c r="AB18"/>
  <c r="AB10"/>
  <c r="AB22"/>
  <c r="AN6"/>
  <c r="AH9"/>
  <c r="AH26"/>
  <c r="AH25"/>
  <c r="AH27"/>
  <c r="AN5"/>
  <c r="AH5"/>
  <c r="AN19"/>
  <c r="AB16"/>
  <c r="AB5"/>
  <c r="AZ15"/>
  <c r="AZ21"/>
  <c r="AT14"/>
  <c r="AZ10"/>
  <c r="AT12"/>
  <c r="P15"/>
  <c r="V7"/>
  <c r="V4"/>
  <c r="V10"/>
  <c r="V15"/>
  <c r="AB6"/>
  <c r="AB7"/>
  <c r="AB19"/>
  <c r="AB17"/>
  <c r="V13"/>
  <c r="V18"/>
  <c r="AH22"/>
  <c r="AN22"/>
  <c r="AN4"/>
  <c r="AB11"/>
  <c r="AN23"/>
  <c r="AN3"/>
  <c r="AN24"/>
  <c r="AH20"/>
  <c r="AN11"/>
  <c r="AN8"/>
  <c r="AN21"/>
  <c r="AT4"/>
  <c r="AZ16"/>
  <c r="AT16"/>
  <c r="AT21"/>
  <c r="AT6"/>
  <c r="AT8"/>
  <c r="AT19"/>
  <c r="P5"/>
  <c r="P6"/>
  <c r="P7"/>
  <c r="P14"/>
  <c r="AZ18"/>
  <c r="P22"/>
  <c r="AT10"/>
  <c r="P16"/>
  <c r="AT20"/>
  <c r="P9"/>
  <c r="P26"/>
  <c r="P27"/>
  <c r="P25"/>
  <c r="V20"/>
  <c r="V12"/>
  <c r="V6"/>
  <c r="V11"/>
  <c r="AB4"/>
  <c r="V3"/>
  <c r="V23"/>
  <c r="V24"/>
  <c r="AB15"/>
  <c r="AB13"/>
  <c r="V5"/>
  <c r="AN18"/>
  <c r="AN14"/>
  <c r="AH17"/>
  <c r="AN20"/>
  <c r="AH16"/>
  <c r="AN10"/>
  <c r="AH18"/>
  <c r="AH7"/>
  <c r="AH19"/>
  <c r="AH4"/>
  <c r="AH21"/>
  <c r="AN17"/>
  <c r="AZ6"/>
  <c r="AT7"/>
  <c r="AZ17"/>
  <c r="AZ19"/>
  <c r="AT13"/>
  <c r="AZ5"/>
  <c r="AT17"/>
  <c r="P3"/>
  <c r="P24"/>
  <c r="P23"/>
  <c r="AZ23"/>
  <c r="AZ3"/>
  <c r="AZ24"/>
  <c r="AZ8"/>
  <c r="P11"/>
  <c r="AZ14"/>
  <c r="P19"/>
  <c r="AZ22"/>
  <c r="P10"/>
  <c r="P18"/>
  <c r="P20"/>
  <c r="AT25"/>
  <c r="AT26"/>
  <c r="AT27"/>
  <c r="AT9"/>
  <c r="P4"/>
  <c r="V16"/>
  <c r="V22"/>
  <c r="V21"/>
  <c r="AB3"/>
  <c r="AB24"/>
  <c r="AB23"/>
  <c r="AB20"/>
  <c r="AB12"/>
  <c r="AB9"/>
  <c r="AB27"/>
  <c r="AB26"/>
  <c r="AB25"/>
  <c r="AB21"/>
  <c r="AH12"/>
  <c r="AN12"/>
  <c r="AH8"/>
  <c r="AN15"/>
  <c r="AH14"/>
  <c r="AN9"/>
  <c r="AN27"/>
  <c r="AN26"/>
  <c r="AN25"/>
  <c r="AH15"/>
  <c r="AH3"/>
  <c r="AH24"/>
  <c r="AH23"/>
  <c r="AH10"/>
  <c r="AN16"/>
  <c r="AH13"/>
  <c r="AH11"/>
  <c r="AZ12"/>
  <c r="AZ26"/>
  <c r="AZ9"/>
  <c r="AZ25"/>
  <c r="AZ27"/>
  <c r="AT18"/>
  <c r="AZ11"/>
  <c r="AT23"/>
  <c r="AT3"/>
  <c r="AT24"/>
  <c r="AT5"/>
  <c r="P12"/>
  <c r="AT15"/>
  <c r="AZ20"/>
  <c r="P17"/>
  <c r="AZ7"/>
  <c r="P8"/>
  <c r="G21"/>
  <c r="F22" i="25" s="1"/>
  <c r="G15" i="24"/>
  <c r="F27" i="25" s="1"/>
  <c r="G13" i="24"/>
  <c r="F12" i="25" s="1"/>
  <c r="G12" i="24"/>
  <c r="F15" i="25" s="1"/>
  <c r="G13" i="23"/>
  <c r="K13" s="1"/>
  <c r="J26"/>
  <c r="N26" s="1"/>
  <c r="J15"/>
  <c r="G21"/>
  <c r="K21" s="1"/>
  <c r="I18"/>
  <c r="F16"/>
  <c r="J16" s="1"/>
  <c r="F10"/>
  <c r="J10" s="1"/>
  <c r="I13"/>
  <c r="G25" i="25"/>
  <c r="G19" i="24"/>
  <c r="F8" i="25" s="1"/>
  <c r="G18" i="24"/>
  <c r="F14" i="25" s="1"/>
  <c r="G16" i="24"/>
  <c r="F10" i="25" s="1"/>
  <c r="G11" i="24"/>
  <c r="F7" i="25" s="1"/>
  <c r="G6" i="24"/>
  <c r="F6" i="25" s="1"/>
  <c r="G22" i="24"/>
  <c r="F3" i="25" s="1"/>
  <c r="G14" i="24"/>
  <c r="F20" i="25" s="1"/>
  <c r="G8" i="24"/>
  <c r="F21" i="25" s="1"/>
  <c r="G20" i="24"/>
  <c r="F19" i="25" s="1"/>
  <c r="G17" i="24"/>
  <c r="F11" i="25" s="1"/>
  <c r="G5" i="24"/>
  <c r="F13" i="25" s="1"/>
  <c r="I6" i="23"/>
  <c r="J19"/>
  <c r="I22"/>
  <c r="G10" i="24"/>
  <c r="F17" i="25" s="1"/>
  <c r="G9" i="24"/>
  <c r="F16" i="25" s="1"/>
  <c r="G7" i="24"/>
  <c r="F24" i="25" s="1"/>
  <c r="G4" i="24"/>
  <c r="F9" i="25" s="1"/>
  <c r="J11" i="23"/>
  <c r="I21"/>
  <c r="I17"/>
  <c r="G17"/>
  <c r="K17" s="1"/>
  <c r="I14"/>
  <c r="G18"/>
  <c r="K18" s="1"/>
  <c r="J18"/>
  <c r="J9"/>
  <c r="F8"/>
  <c r="G8" s="1"/>
  <c r="K8" s="1"/>
  <c r="J23"/>
  <c r="J7"/>
  <c r="J25"/>
  <c r="I9"/>
  <c r="I25"/>
  <c r="I11"/>
  <c r="I24"/>
  <c r="I19"/>
  <c r="J6"/>
  <c r="G6"/>
  <c r="K6" s="1"/>
  <c r="J22"/>
  <c r="G22"/>
  <c r="K22" s="1"/>
  <c r="F12"/>
  <c r="I15"/>
  <c r="J14"/>
  <c r="F20"/>
  <c r="J24"/>
  <c r="I7"/>
  <c r="I23"/>
  <c r="M26"/>
  <c r="K3" i="24"/>
  <c r="J7" s="1"/>
  <c r="D32" i="23"/>
  <c r="G29" i="25" l="1"/>
  <c r="G30"/>
  <c r="J27" i="24"/>
  <c r="E27" s="1"/>
  <c r="D4" i="25" s="1"/>
  <c r="J13" i="24"/>
  <c r="E13" s="1"/>
  <c r="D12" i="25" s="1"/>
  <c r="J25" i="24"/>
  <c r="E25" s="1"/>
  <c r="D18" i="25" s="1"/>
  <c r="J9" i="24"/>
  <c r="J11"/>
  <c r="J26"/>
  <c r="E26" s="1"/>
  <c r="D26" i="25" s="1"/>
  <c r="J4" i="24"/>
  <c r="J8"/>
  <c r="J3"/>
  <c r="J17"/>
  <c r="J14"/>
  <c r="J12"/>
  <c r="J10"/>
  <c r="J24"/>
  <c r="E24" s="1"/>
  <c r="D23" i="25" s="1"/>
  <c r="J19" i="24"/>
  <c r="J16"/>
  <c r="J23"/>
  <c r="E23" s="1"/>
  <c r="D5" i="25" s="1"/>
  <c r="J20" i="24"/>
  <c r="J22"/>
  <c r="J15"/>
  <c r="J21"/>
  <c r="J18"/>
  <c r="J6"/>
  <c r="J5"/>
  <c r="G16" i="23"/>
  <c r="K16" s="1"/>
  <c r="N16" s="1"/>
  <c r="G10"/>
  <c r="K10" s="1"/>
  <c r="J8"/>
  <c r="J20"/>
  <c r="G20"/>
  <c r="K20" s="1"/>
  <c r="J12"/>
  <c r="G12"/>
  <c r="H32"/>
  <c r="M15"/>
  <c r="N23"/>
  <c r="M19"/>
  <c r="M24"/>
  <c r="E32"/>
  <c r="M13"/>
  <c r="N18"/>
  <c r="N19"/>
  <c r="M21"/>
  <c r="M7"/>
  <c r="M9"/>
  <c r="M17"/>
  <c r="M6"/>
  <c r="M8"/>
  <c r="M23"/>
  <c r="M25"/>
  <c r="M11"/>
  <c r="M18"/>
  <c r="M16" l="1"/>
  <c r="M10"/>
  <c r="E5" i="24"/>
  <c r="D13" i="25" s="1"/>
  <c r="E22" i="24"/>
  <c r="D3" i="25" s="1"/>
  <c r="E18" i="24"/>
  <c r="D14" i="25" s="1"/>
  <c r="E14" i="24"/>
  <c r="D20" i="25" s="1"/>
  <c r="E10" i="24"/>
  <c r="D17" i="25" s="1"/>
  <c r="G3" i="24"/>
  <c r="E4"/>
  <c r="D9" i="25" s="1"/>
  <c r="E20" i="24"/>
  <c r="D19" i="25" s="1"/>
  <c r="E15" i="24"/>
  <c r="D27" i="25" s="1"/>
  <c r="E9" i="24"/>
  <c r="D16" i="25" s="1"/>
  <c r="E19" i="24"/>
  <c r="D8" i="25" s="1"/>
  <c r="E8" i="24"/>
  <c r="D21" i="25" s="1"/>
  <c r="E17" i="24"/>
  <c r="D11" i="25" s="1"/>
  <c r="E12" i="24"/>
  <c r="D15" i="25" s="1"/>
  <c r="E7" i="24"/>
  <c r="D24" i="25" s="1"/>
  <c r="E16" i="24"/>
  <c r="D10" i="25" s="1"/>
  <c r="E6" i="24"/>
  <c r="D6" i="25" s="1"/>
  <c r="E11" i="24"/>
  <c r="D7" i="25" s="1"/>
  <c r="E21" i="24"/>
  <c r="D22" i="25" s="1"/>
  <c r="M20" i="23"/>
  <c r="K12"/>
  <c r="K32" s="1"/>
  <c r="M12"/>
  <c r="N21"/>
  <c r="H29" i="24"/>
  <c r="N22" i="23"/>
  <c r="N13"/>
  <c r="N24"/>
  <c r="N20"/>
  <c r="N14"/>
  <c r="N8"/>
  <c r="N9"/>
  <c r="N7"/>
  <c r="N12"/>
  <c r="J32"/>
  <c r="N25"/>
  <c r="N10"/>
  <c r="N6"/>
  <c r="M22"/>
  <c r="M14"/>
  <c r="F32"/>
  <c r="I32"/>
  <c r="N17"/>
  <c r="N15"/>
  <c r="G32"/>
  <c r="N11"/>
  <c r="F25" i="25" l="1"/>
  <c r="E3" i="24" l="1"/>
  <c r="A20" l="1"/>
  <c r="A7"/>
  <c r="D25" i="25"/>
  <c r="A17" i="24"/>
  <c r="A16"/>
  <c r="A5"/>
  <c r="A24"/>
  <c r="A3"/>
  <c r="A8"/>
  <c r="A4"/>
  <c r="A21"/>
  <c r="A25"/>
  <c r="A18"/>
  <c r="A23"/>
  <c r="A22"/>
  <c r="A26"/>
  <c r="A10"/>
  <c r="A6"/>
  <c r="A13"/>
  <c r="A14"/>
  <c r="A12"/>
  <c r="A15"/>
  <c r="A9"/>
  <c r="A19"/>
  <c r="A27"/>
  <c r="A11"/>
</calcChain>
</file>

<file path=xl/sharedStrings.xml><?xml version="1.0" encoding="utf-8"?>
<sst xmlns="http://schemas.openxmlformats.org/spreadsheetml/2006/main" count="1066" uniqueCount="91">
  <si>
    <t>ordre</t>
  </si>
  <si>
    <t>tirage</t>
  </si>
  <si>
    <t>Angler 1</t>
  </si>
  <si>
    <t>Aguado Nicolas</t>
  </si>
  <si>
    <t>Bebelmans Ghislain</t>
  </si>
  <si>
    <t>Briquemont Mathias</t>
  </si>
  <si>
    <t>Bruninx Jean-Luc</t>
  </si>
  <si>
    <t>Dequinze Benoit</t>
  </si>
  <si>
    <t>DiMarco David</t>
  </si>
  <si>
    <t>Dockier Fabrice</t>
  </si>
  <si>
    <t>Frison Fabian</t>
  </si>
  <si>
    <t>Habran Jérémy</t>
  </si>
  <si>
    <t>Hockers  Thierry</t>
  </si>
  <si>
    <t>Jamagne Thierry</t>
  </si>
  <si>
    <t>Lambert Jacques</t>
  </si>
  <si>
    <t>Leboutte Loïc</t>
  </si>
  <si>
    <t>Sabaut Serge</t>
  </si>
  <si>
    <t>Scohy Bernard</t>
  </si>
  <si>
    <t>pêcheurs</t>
  </si>
  <si>
    <t>PAS</t>
  </si>
  <si>
    <t>saut</t>
  </si>
  <si>
    <t>manche 1</t>
  </si>
  <si>
    <t>manche 2</t>
  </si>
  <si>
    <t>manche 3</t>
  </si>
  <si>
    <t>manche 4</t>
  </si>
  <si>
    <t>manche 5</t>
  </si>
  <si>
    <t>manche 6</t>
  </si>
  <si>
    <t>manche 7</t>
  </si>
  <si>
    <t>manche 8</t>
  </si>
  <si>
    <t>AM</t>
  </si>
  <si>
    <t>PM</t>
  </si>
  <si>
    <t xml:space="preserve"> </t>
  </si>
  <si>
    <t xml:space="preserve">manche 2 </t>
  </si>
  <si>
    <t>Rank</t>
  </si>
  <si>
    <t>Points</t>
  </si>
  <si>
    <t>Nombre de poissons</t>
  </si>
  <si>
    <t>Moyenne</t>
  </si>
  <si>
    <t>PECHEUR</t>
  </si>
  <si>
    <t>MANCHE 1</t>
  </si>
  <si>
    <t>MANCHE 2</t>
  </si>
  <si>
    <t>MANCHE 3</t>
  </si>
  <si>
    <t>MANCHE 4</t>
  </si>
  <si>
    <t>MANCHE 5</t>
  </si>
  <si>
    <t>MANCHE 6</t>
  </si>
  <si>
    <t>MANCHE 7</t>
  </si>
  <si>
    <t>MANCHE 8</t>
  </si>
  <si>
    <t>poisson</t>
  </si>
  <si>
    <t>longueur</t>
  </si>
  <si>
    <t>A</t>
  </si>
  <si>
    <t>S</t>
  </si>
  <si>
    <t>Salmonidés</t>
  </si>
  <si>
    <t>Autres</t>
  </si>
  <si>
    <t>mm</t>
  </si>
  <si>
    <t>Points places</t>
  </si>
  <si>
    <t>CLASSEMENT</t>
  </si>
  <si>
    <t>Poissons</t>
  </si>
  <si>
    <t>Penalités</t>
  </si>
  <si>
    <t>P</t>
  </si>
  <si>
    <t>Catégorie</t>
  </si>
  <si>
    <t>Coquette Arthur</t>
  </si>
  <si>
    <t>Devooght Giani</t>
  </si>
  <si>
    <t>Scohy Justine</t>
  </si>
  <si>
    <t>Nombre inscrits seniors</t>
  </si>
  <si>
    <t>Valeur capot seniors</t>
  </si>
  <si>
    <t>Nombre present seniors</t>
  </si>
  <si>
    <t>Nombre inscrits juniors</t>
  </si>
  <si>
    <t>Valeur capot juniors</t>
  </si>
  <si>
    <t>Nombre present juniors</t>
  </si>
  <si>
    <t>Nombre total pecheurs présents</t>
  </si>
  <si>
    <t>Cat</t>
  </si>
  <si>
    <t>Poste</t>
  </si>
  <si>
    <t>points places</t>
  </si>
  <si>
    <t>N° Poste</t>
  </si>
  <si>
    <t>Total</t>
  </si>
  <si>
    <t>Salmo</t>
  </si>
  <si>
    <t>Manche 1</t>
  </si>
  <si>
    <t>Manche 2</t>
  </si>
  <si>
    <t>Manche 3</t>
  </si>
  <si>
    <t>Manche 4</t>
  </si>
  <si>
    <t>Manche 5</t>
  </si>
  <si>
    <t>Manche 6</t>
  </si>
  <si>
    <t>Manche 7</t>
  </si>
  <si>
    <t>Manche 8</t>
  </si>
  <si>
    <t>Adam Christophe</t>
  </si>
  <si>
    <t>Destexhe Benoît</t>
  </si>
  <si>
    <t>Destiné Martin</t>
  </si>
  <si>
    <t>Dupont  Olivier</t>
  </si>
  <si>
    <t>Lorquet Julien</t>
  </si>
  <si>
    <t>Ruisseau Olivier</t>
  </si>
  <si>
    <t>VanMol Geert</t>
  </si>
  <si>
    <t>s</t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</si>
</sst>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</numFmts>
  <fonts count="18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2"/>
      <color rgb="FF303030"/>
      <name val="Arial"/>
      <family val="2"/>
    </font>
    <font>
      <sz val="10"/>
      <color rgb="FF333333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15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4" xfId="0" applyFont="1" applyBorder="1"/>
    <xf numFmtId="0" fontId="7" fillId="0" borderId="4" xfId="0" applyFont="1" applyBorder="1" applyProtection="1"/>
    <xf numFmtId="0" fontId="7" fillId="0" borderId="4" xfId="0" applyFont="1" applyBorder="1" applyProtection="1">
      <protection locked="0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4" xfId="2" applyFont="1" applyBorder="1" applyAlignment="1">
      <alignment horizontal="center"/>
    </xf>
    <xf numFmtId="0" fontId="7" fillId="2" borderId="4" xfId="0" applyFont="1" applyFill="1" applyBorder="1"/>
    <xf numFmtId="0" fontId="7" fillId="3" borderId="4" xfId="0" applyFont="1" applyFill="1" applyBorder="1"/>
    <xf numFmtId="0" fontId="6" fillId="0" borderId="4" xfId="0" applyFont="1" applyBorder="1"/>
    <xf numFmtId="0" fontId="9" fillId="0" borderId="0" xfId="2" applyFont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/>
    <xf numFmtId="0" fontId="10" fillId="0" borderId="3" xfId="0" applyFont="1" applyFill="1" applyBorder="1" applyAlignment="1" applyProtection="1">
      <alignment horizontal="left" vertical="center" wrapText="1"/>
    </xf>
    <xf numFmtId="0" fontId="11" fillId="0" borderId="9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/>
    <xf numFmtId="43" fontId="11" fillId="0" borderId="0" xfId="1" applyFont="1" applyBorder="1"/>
    <xf numFmtId="0" fontId="12" fillId="0" borderId="0" xfId="0" applyFont="1" applyBorder="1"/>
    <xf numFmtId="0" fontId="0" fillId="0" borderId="0" xfId="0" applyAlignment="1"/>
    <xf numFmtId="43" fontId="12" fillId="0" borderId="0" xfId="1" applyFont="1" applyBorder="1"/>
    <xf numFmtId="0" fontId="12" fillId="0" borderId="4" xfId="0" applyFont="1" applyBorder="1" applyAlignment="1">
      <alignment horizontal="center"/>
    </xf>
    <xf numFmtId="43" fontId="11" fillId="0" borderId="4" xfId="1" applyFont="1" applyBorder="1"/>
    <xf numFmtId="0" fontId="11" fillId="0" borderId="14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2" fillId="5" borderId="4" xfId="0" applyFont="1" applyFill="1" applyBorder="1" applyAlignment="1">
      <alignment horizontal="center"/>
    </xf>
    <xf numFmtId="0" fontId="0" fillId="6" borderId="4" xfId="0" applyFill="1" applyBorder="1"/>
    <xf numFmtId="0" fontId="2" fillId="6" borderId="4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/>
    <xf numFmtId="0" fontId="11" fillId="0" borderId="1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11" fillId="0" borderId="20" xfId="0" applyFont="1" applyBorder="1"/>
    <xf numFmtId="43" fontId="11" fillId="0" borderId="20" xfId="1" applyFont="1" applyBorder="1"/>
    <xf numFmtId="0" fontId="12" fillId="0" borderId="21" xfId="0" applyFont="1" applyBorder="1"/>
    <xf numFmtId="0" fontId="11" fillId="0" borderId="13" xfId="0" applyFont="1" applyBorder="1"/>
    <xf numFmtId="43" fontId="11" fillId="0" borderId="13" xfId="1" applyFont="1" applyBorder="1"/>
    <xf numFmtId="0" fontId="12" fillId="0" borderId="23" xfId="0" applyFont="1" applyBorder="1"/>
    <xf numFmtId="0" fontId="4" fillId="0" borderId="3" xfId="0" applyFont="1" applyFill="1" applyBorder="1" applyAlignment="1" applyProtection="1">
      <alignment horizontal="center" vertical="center" wrapText="1"/>
    </xf>
    <xf numFmtId="164" fontId="11" fillId="0" borderId="16" xfId="0" applyNumberFormat="1" applyFont="1" applyBorder="1" applyAlignment="1">
      <alignment horizontal="center"/>
    </xf>
    <xf numFmtId="164" fontId="11" fillId="0" borderId="17" xfId="0" applyNumberFormat="1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0" fillId="0" borderId="0" xfId="0" applyFont="1"/>
    <xf numFmtId="0" fontId="7" fillId="0" borderId="0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 vertical="center" indent="1"/>
    </xf>
    <xf numFmtId="0" fontId="2" fillId="0" borderId="0" xfId="0" applyFont="1"/>
    <xf numFmtId="0" fontId="12" fillId="0" borderId="2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43" fontId="11" fillId="0" borderId="0" xfId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5" xfId="0" applyFont="1" applyFill="1" applyBorder="1" applyAlignment="1">
      <alignment horizontal="center"/>
    </xf>
    <xf numFmtId="0" fontId="6" fillId="0" borderId="29" xfId="2" applyFont="1" applyFill="1" applyBorder="1" applyAlignment="1">
      <alignment horizontal="center"/>
    </xf>
    <xf numFmtId="0" fontId="7" fillId="0" borderId="30" xfId="2" applyFont="1" applyFill="1" applyBorder="1" applyAlignment="1">
      <alignment horizontal="center"/>
    </xf>
    <xf numFmtId="0" fontId="12" fillId="0" borderId="4" xfId="0" applyFont="1" applyFill="1" applyBorder="1"/>
    <xf numFmtId="164" fontId="12" fillId="0" borderId="4" xfId="1" applyNumberFormat="1" applyFont="1" applyFill="1" applyBorder="1"/>
    <xf numFmtId="41" fontId="12" fillId="0" borderId="12" xfId="0" applyNumberFormat="1" applyFont="1" applyFill="1" applyBorder="1"/>
    <xf numFmtId="164" fontId="11" fillId="0" borderId="4" xfId="1" applyNumberFormat="1" applyFont="1" applyFill="1" applyBorder="1"/>
    <xf numFmtId="164" fontId="11" fillId="0" borderId="4" xfId="1" applyNumberFormat="1" applyFont="1" applyFill="1" applyBorder="1" applyAlignment="1">
      <alignment horizontal="right"/>
    </xf>
    <xf numFmtId="0" fontId="0" fillId="0" borderId="0" xfId="0" applyFill="1"/>
    <xf numFmtId="164" fontId="12" fillId="0" borderId="9" xfId="1" applyNumberFormat="1" applyFont="1" applyFill="1" applyBorder="1"/>
    <xf numFmtId="0" fontId="12" fillId="0" borderId="24" xfId="0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0" fontId="7" fillId="0" borderId="26" xfId="2" applyFont="1" applyFill="1" applyBorder="1" applyAlignment="1">
      <alignment horizontal="center"/>
    </xf>
    <xf numFmtId="0" fontId="12" fillId="0" borderId="7" xfId="0" applyFont="1" applyFill="1" applyBorder="1"/>
    <xf numFmtId="164" fontId="12" fillId="0" borderId="7" xfId="1" applyNumberFormat="1" applyFont="1" applyFill="1" applyBorder="1"/>
    <xf numFmtId="41" fontId="12" fillId="0" borderId="8" xfId="0" applyNumberFormat="1" applyFont="1" applyFill="1" applyBorder="1"/>
    <xf numFmtId="164" fontId="11" fillId="0" borderId="15" xfId="1" applyNumberFormat="1" applyFont="1" applyFill="1" applyBorder="1"/>
    <xf numFmtId="164" fontId="11" fillId="0" borderId="15" xfId="1" applyNumberFormat="1" applyFont="1" applyFill="1" applyBorder="1" applyAlignment="1">
      <alignment horizontal="right"/>
    </xf>
    <xf numFmtId="0" fontId="15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7" borderId="4" xfId="0" applyFont="1" applyFill="1" applyBorder="1"/>
    <xf numFmtId="0" fontId="2" fillId="7" borderId="4" xfId="0" applyFont="1" applyFill="1" applyBorder="1" applyAlignment="1">
      <alignment horizontal="center"/>
    </xf>
    <xf numFmtId="41" fontId="0" fillId="0" borderId="4" xfId="1" applyNumberFormat="1" applyFont="1" applyBorder="1" applyAlignment="1">
      <alignment horizontal="center"/>
    </xf>
    <xf numFmtId="41" fontId="2" fillId="7" borderId="4" xfId="1" applyNumberFormat="1" applyFont="1" applyFill="1" applyBorder="1"/>
    <xf numFmtId="41" fontId="0" fillId="0" borderId="4" xfId="1" applyNumberFormat="1" applyFont="1" applyBorder="1"/>
    <xf numFmtId="41" fontId="2" fillId="0" borderId="4" xfId="1" applyNumberFormat="1" applyFont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pageSetUpPr fitToPage="1"/>
  </sheetPr>
  <dimension ref="A1:H35"/>
  <sheetViews>
    <sheetView topLeftCell="A4" workbookViewId="0">
      <selection activeCell="G15" sqref="G15"/>
    </sheetView>
  </sheetViews>
  <sheetFormatPr baseColWidth="10" defaultRowHeight="12.75"/>
  <cols>
    <col min="1" max="1" width="27" bestFit="1" customWidth="1"/>
    <col min="2" max="2" width="5.140625" bestFit="1" customWidth="1"/>
    <col min="3" max="3" width="37.140625" customWidth="1"/>
    <col min="4" max="4" width="20" bestFit="1" customWidth="1"/>
    <col min="5" max="5" width="14" customWidth="1"/>
  </cols>
  <sheetData>
    <row r="1" spans="1:8">
      <c r="A1" s="2" t="s">
        <v>1</v>
      </c>
      <c r="B1" s="1" t="s">
        <v>0</v>
      </c>
      <c r="C1" s="2" t="s">
        <v>2</v>
      </c>
      <c r="D1" s="2" t="s">
        <v>58</v>
      </c>
      <c r="E1" s="2">
        <f>PARTICIPANTS!G28</f>
        <v>0</v>
      </c>
    </row>
    <row r="2" spans="1:8" ht="15">
      <c r="A2" s="48"/>
      <c r="B2" s="18">
        <v>1</v>
      </c>
      <c r="C2" s="3" t="s">
        <v>83</v>
      </c>
      <c r="D2" s="4" t="s">
        <v>49</v>
      </c>
      <c r="E2" s="4" t="s">
        <v>57</v>
      </c>
      <c r="H2" s="60" t="s">
        <v>31</v>
      </c>
    </row>
    <row r="3" spans="1:8" ht="15">
      <c r="A3" s="48"/>
      <c r="B3" s="18">
        <v>2</v>
      </c>
      <c r="C3" s="3" t="s">
        <v>3</v>
      </c>
      <c r="D3" s="4" t="s">
        <v>49</v>
      </c>
      <c r="E3" s="4" t="s">
        <v>57</v>
      </c>
    </row>
    <row r="4" spans="1:8" ht="15">
      <c r="A4" s="48"/>
      <c r="B4" s="18">
        <v>3</v>
      </c>
      <c r="C4" s="3" t="s">
        <v>4</v>
      </c>
      <c r="D4" s="4" t="s">
        <v>49</v>
      </c>
      <c r="E4" s="4" t="s">
        <v>57</v>
      </c>
    </row>
    <row r="5" spans="1:8" ht="15">
      <c r="A5" s="48"/>
      <c r="B5" s="18">
        <v>4</v>
      </c>
      <c r="C5" s="3" t="s">
        <v>5</v>
      </c>
      <c r="D5" s="4" t="s">
        <v>49</v>
      </c>
      <c r="E5" s="4" t="s">
        <v>57</v>
      </c>
    </row>
    <row r="6" spans="1:8" ht="15">
      <c r="A6" s="48"/>
      <c r="B6" s="18">
        <v>5</v>
      </c>
      <c r="C6" s="3" t="s">
        <v>6</v>
      </c>
      <c r="D6" s="4" t="s">
        <v>49</v>
      </c>
      <c r="E6" s="4" t="s">
        <v>57</v>
      </c>
    </row>
    <row r="7" spans="1:8" ht="15">
      <c r="A7" s="95"/>
      <c r="B7" s="18">
        <v>6</v>
      </c>
      <c r="C7" s="3" t="s">
        <v>59</v>
      </c>
      <c r="D7" s="4" t="s">
        <v>49</v>
      </c>
      <c r="E7" s="4" t="s">
        <v>57</v>
      </c>
    </row>
    <row r="8" spans="1:8" ht="15">
      <c r="A8" s="93"/>
      <c r="B8" s="18">
        <v>7</v>
      </c>
      <c r="C8" s="3" t="s">
        <v>7</v>
      </c>
      <c r="D8" s="4" t="s">
        <v>49</v>
      </c>
      <c r="E8" s="4" t="s">
        <v>57</v>
      </c>
    </row>
    <row r="9" spans="1:8" ht="15">
      <c r="A9" s="94"/>
      <c r="B9" s="18">
        <v>8</v>
      </c>
      <c r="C9" s="3" t="s">
        <v>84</v>
      </c>
      <c r="D9" s="4" t="s">
        <v>49</v>
      </c>
      <c r="E9" s="4" t="s">
        <v>57</v>
      </c>
    </row>
    <row r="10" spans="1:8" ht="15">
      <c r="A10" s="48"/>
      <c r="B10" s="18">
        <v>9</v>
      </c>
      <c r="C10" s="3" t="s">
        <v>85</v>
      </c>
      <c r="D10" s="4" t="s">
        <v>49</v>
      </c>
      <c r="E10" s="4" t="s">
        <v>57</v>
      </c>
    </row>
    <row r="11" spans="1:8" ht="15">
      <c r="A11" s="48"/>
      <c r="B11" s="18">
        <v>10</v>
      </c>
      <c r="C11" s="3" t="s">
        <v>60</v>
      </c>
      <c r="D11" s="4" t="s">
        <v>49</v>
      </c>
      <c r="E11" s="4" t="s">
        <v>57</v>
      </c>
    </row>
    <row r="12" spans="1:8" ht="15">
      <c r="A12" s="48"/>
      <c r="B12" s="18">
        <v>11</v>
      </c>
      <c r="C12" s="3" t="s">
        <v>8</v>
      </c>
      <c r="D12" s="4" t="s">
        <v>49</v>
      </c>
      <c r="E12" s="4" t="s">
        <v>57</v>
      </c>
    </row>
    <row r="13" spans="1:8" ht="15">
      <c r="A13" s="48"/>
      <c r="B13" s="18">
        <v>12</v>
      </c>
      <c r="C13" s="3" t="s">
        <v>9</v>
      </c>
      <c r="D13" s="4" t="s">
        <v>49</v>
      </c>
      <c r="E13" s="4" t="s">
        <v>57</v>
      </c>
    </row>
    <row r="14" spans="1:8" ht="15">
      <c r="A14" s="48"/>
      <c r="B14" s="18">
        <v>13</v>
      </c>
      <c r="C14" s="3" t="s">
        <v>86</v>
      </c>
      <c r="D14" s="4" t="s">
        <v>49</v>
      </c>
      <c r="E14" s="4" t="s">
        <v>48</v>
      </c>
      <c r="H14" s="61" t="s">
        <v>31</v>
      </c>
    </row>
    <row r="15" spans="1:8" ht="15">
      <c r="A15" s="48"/>
      <c r="B15" s="18">
        <v>14</v>
      </c>
      <c r="C15" s="3" t="s">
        <v>10</v>
      </c>
      <c r="D15" s="4" t="s">
        <v>49</v>
      </c>
      <c r="E15" s="4" t="s">
        <v>57</v>
      </c>
    </row>
    <row r="16" spans="1:8" ht="15">
      <c r="A16" s="48"/>
      <c r="B16" s="18">
        <v>15</v>
      </c>
      <c r="C16" s="3" t="s">
        <v>11</v>
      </c>
      <c r="D16" s="4" t="s">
        <v>49</v>
      </c>
      <c r="E16" s="4" t="s">
        <v>57</v>
      </c>
    </row>
    <row r="17" spans="1:5" ht="15">
      <c r="A17" s="48"/>
      <c r="B17" s="18">
        <v>16</v>
      </c>
      <c r="C17" s="3" t="s">
        <v>12</v>
      </c>
      <c r="D17" s="4" t="s">
        <v>49</v>
      </c>
      <c r="E17" s="4" t="s">
        <v>57</v>
      </c>
    </row>
    <row r="18" spans="1:5" ht="15">
      <c r="A18" s="48"/>
      <c r="B18" s="18">
        <v>17</v>
      </c>
      <c r="C18" s="3" t="s">
        <v>13</v>
      </c>
      <c r="D18" s="4" t="s">
        <v>49</v>
      </c>
      <c r="E18" s="4" t="s">
        <v>57</v>
      </c>
    </row>
    <row r="19" spans="1:5" ht="15">
      <c r="A19" s="48"/>
      <c r="B19" s="18">
        <v>18</v>
      </c>
      <c r="C19" s="3" t="s">
        <v>14</v>
      </c>
      <c r="D19" s="4" t="s">
        <v>49</v>
      </c>
      <c r="E19" s="4" t="s">
        <v>57</v>
      </c>
    </row>
    <row r="20" spans="1:5" ht="15">
      <c r="A20" s="48"/>
      <c r="B20" s="18">
        <v>19</v>
      </c>
      <c r="C20" s="3" t="s">
        <v>15</v>
      </c>
      <c r="D20" s="4" t="s">
        <v>49</v>
      </c>
      <c r="E20" s="4" t="s">
        <v>57</v>
      </c>
    </row>
    <row r="21" spans="1:5" ht="15">
      <c r="A21" s="48"/>
      <c r="B21" s="18">
        <v>20</v>
      </c>
      <c r="C21" s="3" t="s">
        <v>87</v>
      </c>
      <c r="D21" s="4" t="s">
        <v>49</v>
      </c>
      <c r="E21" s="4" t="s">
        <v>57</v>
      </c>
    </row>
    <row r="22" spans="1:5" ht="15">
      <c r="A22" s="48"/>
      <c r="B22" s="18">
        <v>21</v>
      </c>
      <c r="C22" s="3" t="s">
        <v>88</v>
      </c>
      <c r="D22" s="4" t="s">
        <v>49</v>
      </c>
      <c r="E22" s="4" t="s">
        <v>57</v>
      </c>
    </row>
    <row r="23" spans="1:5" ht="15">
      <c r="A23" s="48"/>
      <c r="B23" s="18">
        <v>22</v>
      </c>
      <c r="C23" s="3" t="s">
        <v>16</v>
      </c>
      <c r="D23" s="4" t="s">
        <v>49</v>
      </c>
      <c r="E23" s="4" t="s">
        <v>57</v>
      </c>
    </row>
    <row r="24" spans="1:5" ht="15">
      <c r="A24" s="48"/>
      <c r="B24" s="18">
        <v>23</v>
      </c>
      <c r="C24" s="3" t="s">
        <v>17</v>
      </c>
      <c r="D24" s="4" t="s">
        <v>49</v>
      </c>
      <c r="E24" s="4" t="s">
        <v>57</v>
      </c>
    </row>
    <row r="25" spans="1:5" ht="15">
      <c r="A25" s="48"/>
      <c r="B25" s="18">
        <v>24</v>
      </c>
      <c r="C25" s="3" t="s">
        <v>61</v>
      </c>
      <c r="D25" s="4" t="s">
        <v>49</v>
      </c>
      <c r="E25" s="4" t="s">
        <v>57</v>
      </c>
    </row>
    <row r="26" spans="1:5" ht="15">
      <c r="A26" s="48"/>
      <c r="B26" s="18">
        <v>25</v>
      </c>
      <c r="C26" s="3" t="s">
        <v>89</v>
      </c>
      <c r="D26" s="4" t="s">
        <v>49</v>
      </c>
      <c r="E26" s="4" t="s">
        <v>57</v>
      </c>
    </row>
    <row r="29" spans="1:5">
      <c r="A29" s="39" t="s">
        <v>62</v>
      </c>
      <c r="B29" s="41">
        <f>COUNTIF(D2:D26,"=S")</f>
        <v>25</v>
      </c>
      <c r="D29" s="58" t="s">
        <v>65</v>
      </c>
      <c r="E29" s="67">
        <f>COUNTIF(D2:D26,"=J")</f>
        <v>0</v>
      </c>
    </row>
    <row r="30" spans="1:5">
      <c r="A30" s="40"/>
      <c r="B30" s="24"/>
      <c r="D30" s="59"/>
      <c r="E30" s="68"/>
    </row>
    <row r="31" spans="1:5">
      <c r="A31" s="39" t="s">
        <v>63</v>
      </c>
      <c r="B31" s="41">
        <f>ROUNDUP(B29/3,0)</f>
        <v>9</v>
      </c>
      <c r="D31" s="58" t="s">
        <v>66</v>
      </c>
      <c r="E31" s="67">
        <f>ROUNDUP(E29/3,0)</f>
        <v>0</v>
      </c>
    </row>
    <row r="32" spans="1:5">
      <c r="A32" s="40"/>
      <c r="B32" s="24"/>
      <c r="D32" s="59"/>
      <c r="E32" s="68"/>
    </row>
    <row r="33" spans="1:5">
      <c r="A33" s="39" t="s">
        <v>64</v>
      </c>
      <c r="B33" s="41">
        <f>COUNTIFS(E2:E26,"=P",D2:D26,"=S")</f>
        <v>24</v>
      </c>
      <c r="D33" s="58" t="s">
        <v>67</v>
      </c>
      <c r="E33" s="67">
        <f>COUNTIFS(E2:E26,"=P",D2:D26,"=J")</f>
        <v>0</v>
      </c>
    </row>
    <row r="34" spans="1:5">
      <c r="A34" s="40" t="s">
        <v>31</v>
      </c>
      <c r="B34" s="24">
        <v>0</v>
      </c>
    </row>
    <row r="35" spans="1:5">
      <c r="A35" s="62" t="s">
        <v>68</v>
      </c>
      <c r="B35" s="62">
        <f>B33+E33-B34</f>
        <v>24</v>
      </c>
    </row>
  </sheetData>
  <autoFilter ref="A1:E26">
    <sortState ref="A2:E26">
      <sortCondition ref="B1:B26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0"/>
  <dimension ref="A1:P41"/>
  <sheetViews>
    <sheetView workbookViewId="0">
      <selection activeCell="H3" sqref="H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/>
      <c r="B3" s="31"/>
      <c r="C3" s="33" t="s">
        <v>49</v>
      </c>
      <c r="D3" s="33">
        <v>504</v>
      </c>
      <c r="E3" s="31" t="s">
        <v>49</v>
      </c>
      <c r="F3" s="31">
        <v>475</v>
      </c>
      <c r="G3" s="33" t="s">
        <v>49</v>
      </c>
      <c r="H3" s="33">
        <v>530</v>
      </c>
      <c r="I3" s="31"/>
      <c r="J3" s="31"/>
      <c r="K3" s="33"/>
      <c r="L3" s="33"/>
      <c r="M3" s="31"/>
      <c r="N3" s="31"/>
      <c r="O3" s="33"/>
      <c r="P3" s="33"/>
    </row>
    <row r="4" spans="1:16">
      <c r="A4" s="30"/>
      <c r="B4" s="31"/>
      <c r="C4" s="33" t="s">
        <v>49</v>
      </c>
      <c r="D4" s="33">
        <v>405</v>
      </c>
      <c r="E4" s="31" t="s">
        <v>49</v>
      </c>
      <c r="F4" s="31">
        <v>450</v>
      </c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 t="s">
        <v>49</v>
      </c>
      <c r="D5" s="33">
        <v>403</v>
      </c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0</v>
      </c>
      <c r="B41" s="32">
        <f>SUM(B3:B40)</f>
        <v>0</v>
      </c>
      <c r="C41" s="34">
        <f t="shared" ref="C41" si="0">COUNT(D3:D40)</f>
        <v>3</v>
      </c>
      <c r="D41" s="34">
        <f t="shared" ref="D41" si="1">SUM(D3:D40)</f>
        <v>1312</v>
      </c>
      <c r="E41" s="32">
        <f t="shared" ref="E41" si="2">COUNT(F3:F40)</f>
        <v>2</v>
      </c>
      <c r="F41" s="32">
        <f t="shared" ref="F41" si="3">SUM(F3:F40)</f>
        <v>925</v>
      </c>
      <c r="G41" s="34">
        <f t="shared" ref="G41" si="4">COUNT(H3:H40)</f>
        <v>1</v>
      </c>
      <c r="H41" s="34">
        <f t="shared" ref="H41" si="5">SUM(H3:H40)</f>
        <v>530</v>
      </c>
      <c r="I41" s="32">
        <f t="shared" ref="I41" si="6">COUNT(J3:J40)</f>
        <v>0</v>
      </c>
      <c r="J41" s="32">
        <f t="shared" ref="J41" si="7">SUM(J3:J40)</f>
        <v>0</v>
      </c>
      <c r="K41" s="34">
        <f t="shared" ref="K41" si="8">COUNT(L3:L40)</f>
        <v>0</v>
      </c>
      <c r="L41" s="34">
        <f t="shared" ref="L41" si="9">SUM(L3:L40)</f>
        <v>0</v>
      </c>
      <c r="M41" s="32">
        <f t="shared" ref="M41" si="10">COUNT(N3:N40)</f>
        <v>0</v>
      </c>
      <c r="N41" s="32">
        <f t="shared" ref="N41" si="11">SUM(N3:N40)</f>
        <v>0</v>
      </c>
      <c r="O41" s="34">
        <f t="shared" ref="O41" si="12">COUNT(P3:P40)</f>
        <v>0</v>
      </c>
      <c r="P41" s="34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/>
  <dimension ref="A1:P41"/>
  <sheetViews>
    <sheetView workbookViewId="0">
      <selection activeCell="H3" sqref="H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 t="s">
        <v>49</v>
      </c>
      <c r="B3" s="31">
        <v>442</v>
      </c>
      <c r="C3" s="33" t="s">
        <v>49</v>
      </c>
      <c r="D3" s="33">
        <v>450</v>
      </c>
      <c r="E3" s="31" t="s">
        <v>49</v>
      </c>
      <c r="F3" s="31">
        <v>425</v>
      </c>
      <c r="G3" s="33" t="s">
        <v>49</v>
      </c>
      <c r="H3" s="33">
        <v>525</v>
      </c>
      <c r="I3" s="31"/>
      <c r="J3" s="31"/>
      <c r="K3" s="33"/>
      <c r="L3" s="33"/>
      <c r="M3" s="31"/>
      <c r="N3" s="31"/>
      <c r="O3" s="33"/>
      <c r="P3" s="33"/>
    </row>
    <row r="4" spans="1:16">
      <c r="A4" s="30"/>
      <c r="B4" s="31"/>
      <c r="C4" s="33" t="s">
        <v>49</v>
      </c>
      <c r="D4" s="33">
        <v>510</v>
      </c>
      <c r="E4" s="31" t="s">
        <v>49</v>
      </c>
      <c r="F4" s="31">
        <v>460</v>
      </c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1</v>
      </c>
      <c r="B41" s="32">
        <f>SUM(B3:B40)</f>
        <v>442</v>
      </c>
      <c r="C41" s="34">
        <f t="shared" ref="C41" si="0">COUNT(D3:D40)</f>
        <v>2</v>
      </c>
      <c r="D41" s="34">
        <f t="shared" ref="D41" si="1">SUM(D3:D40)</f>
        <v>960</v>
      </c>
      <c r="E41" s="32">
        <f t="shared" ref="E41" si="2">COUNT(F3:F40)</f>
        <v>2</v>
      </c>
      <c r="F41" s="32">
        <f t="shared" ref="F41" si="3">SUM(F3:F40)</f>
        <v>885</v>
      </c>
      <c r="G41" s="34">
        <f t="shared" ref="G41" si="4">COUNT(H3:H40)</f>
        <v>1</v>
      </c>
      <c r="H41" s="34">
        <f t="shared" ref="H41" si="5">SUM(H3:H40)</f>
        <v>525</v>
      </c>
      <c r="I41" s="32">
        <f t="shared" ref="I41" si="6">COUNT(J3:J40)</f>
        <v>0</v>
      </c>
      <c r="J41" s="32">
        <f t="shared" ref="J41" si="7">SUM(J3:J40)</f>
        <v>0</v>
      </c>
      <c r="K41" s="34">
        <f t="shared" ref="K41" si="8">COUNT(L3:L40)</f>
        <v>0</v>
      </c>
      <c r="L41" s="34">
        <f t="shared" ref="L41" si="9">SUM(L3:L40)</f>
        <v>0</v>
      </c>
      <c r="M41" s="32">
        <f t="shared" ref="M41" si="10">COUNT(N3:N40)</f>
        <v>0</v>
      </c>
      <c r="N41" s="32">
        <f t="shared" ref="N41" si="11">SUM(N3:N40)</f>
        <v>0</v>
      </c>
      <c r="O41" s="34">
        <f>COUNT(P3:P40)</f>
        <v>0</v>
      </c>
      <c r="P41" s="34">
        <f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"/>
  <dimension ref="A1:P41"/>
  <sheetViews>
    <sheetView topLeftCell="C1" workbookViewId="0">
      <selection activeCell="O3" sqref="O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 t="s">
        <v>49</v>
      </c>
      <c r="B3" s="31">
        <v>440</v>
      </c>
      <c r="C3" s="33"/>
      <c r="D3" s="33"/>
      <c r="E3" s="31" t="s">
        <v>49</v>
      </c>
      <c r="F3" s="31">
        <v>632</v>
      </c>
      <c r="G3" s="33" t="s">
        <v>49</v>
      </c>
      <c r="H3" s="33">
        <v>550</v>
      </c>
      <c r="I3" s="31" t="s">
        <v>49</v>
      </c>
      <c r="J3" s="31">
        <v>490</v>
      </c>
      <c r="K3" s="33" t="s">
        <v>49</v>
      </c>
      <c r="L3" s="33">
        <v>450</v>
      </c>
      <c r="M3" s="31"/>
      <c r="N3" s="31"/>
      <c r="O3" s="33"/>
      <c r="P3" s="33"/>
    </row>
    <row r="4" spans="1:16">
      <c r="A4" s="30" t="s">
        <v>49</v>
      </c>
      <c r="B4" s="31">
        <v>445</v>
      </c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 t="s">
        <v>49</v>
      </c>
      <c r="B5" s="31">
        <v>520</v>
      </c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 t="s">
        <v>49</v>
      </c>
      <c r="B6" s="31">
        <v>440</v>
      </c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4</v>
      </c>
      <c r="B41" s="32">
        <f>SUM(B3:B40)</f>
        <v>1845</v>
      </c>
      <c r="C41" s="34">
        <f t="shared" ref="C41" si="0">COUNT(D3:D40)</f>
        <v>0</v>
      </c>
      <c r="D41" s="34">
        <f t="shared" ref="D41" si="1">SUM(D3:D40)</f>
        <v>0</v>
      </c>
      <c r="E41" s="32">
        <f t="shared" ref="E41" si="2">COUNT(F3:F40)</f>
        <v>1</v>
      </c>
      <c r="F41" s="32">
        <f t="shared" ref="F41" si="3">SUM(F3:F40)</f>
        <v>632</v>
      </c>
      <c r="G41" s="34">
        <f t="shared" ref="G41" si="4">COUNT(H3:H40)</f>
        <v>1</v>
      </c>
      <c r="H41" s="34">
        <f t="shared" ref="H41" si="5">SUM(H3:H40)</f>
        <v>550</v>
      </c>
      <c r="I41" s="32">
        <f t="shared" ref="I41" si="6">COUNT(J3:J40)</f>
        <v>1</v>
      </c>
      <c r="J41" s="32">
        <f t="shared" ref="J41" si="7">SUM(J3:J40)</f>
        <v>490</v>
      </c>
      <c r="K41" s="34">
        <f t="shared" ref="K41" si="8">COUNT(L3:L40)</f>
        <v>1</v>
      </c>
      <c r="L41" s="34">
        <f t="shared" ref="L41" si="9">SUM(L3:L40)</f>
        <v>450</v>
      </c>
      <c r="M41" s="32">
        <f t="shared" ref="M41" si="10">COUNT(N3:N40)</f>
        <v>0</v>
      </c>
      <c r="N41" s="32">
        <f t="shared" ref="N41" si="11">SUM(N3:N40)</f>
        <v>0</v>
      </c>
      <c r="O41" s="34">
        <f t="shared" ref="O41" si="12">COUNT(P3:P40)</f>
        <v>0</v>
      </c>
      <c r="P41" s="34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58"/>
  <dimension ref="A1:P41"/>
  <sheetViews>
    <sheetView workbookViewId="0">
      <selection activeCell="K3" sqref="K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453</v>
      </c>
      <c r="C3" s="33" t="s">
        <v>49</v>
      </c>
      <c r="D3" s="33">
        <v>490</v>
      </c>
      <c r="E3" s="31" t="s">
        <v>49</v>
      </c>
      <c r="F3" s="31">
        <v>455</v>
      </c>
      <c r="G3" s="33" t="s">
        <v>49</v>
      </c>
      <c r="H3" s="33">
        <v>440</v>
      </c>
      <c r="I3" s="31"/>
      <c r="J3" s="31"/>
      <c r="K3" s="33"/>
      <c r="L3" s="33"/>
      <c r="M3" s="31"/>
      <c r="N3" s="31"/>
      <c r="O3" s="33"/>
      <c r="P3" s="33"/>
    </row>
    <row r="4" spans="1:16">
      <c r="A4" s="30" t="s">
        <v>49</v>
      </c>
      <c r="B4" s="31">
        <v>444</v>
      </c>
      <c r="C4" s="33" t="s">
        <v>49</v>
      </c>
      <c r="D4" s="33">
        <v>530</v>
      </c>
      <c r="E4" s="31" t="s">
        <v>49</v>
      </c>
      <c r="F4" s="31">
        <v>560</v>
      </c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 t="s">
        <v>49</v>
      </c>
      <c r="F5" s="31">
        <v>440</v>
      </c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2</v>
      </c>
      <c r="B41" s="56">
        <f>SUM(B3:B40)</f>
        <v>897</v>
      </c>
      <c r="C41" s="57">
        <f t="shared" ref="C41" si="0">COUNT(D3:D40)</f>
        <v>2</v>
      </c>
      <c r="D41" s="57">
        <f t="shared" ref="D41" si="1">SUM(D3:D40)</f>
        <v>1020</v>
      </c>
      <c r="E41" s="56">
        <f t="shared" ref="E41" si="2">COUNT(F3:F40)</f>
        <v>3</v>
      </c>
      <c r="F41" s="56">
        <f t="shared" ref="F41" si="3">SUM(F3:F40)</f>
        <v>1455</v>
      </c>
      <c r="G41" s="57">
        <f t="shared" ref="G41" si="4">COUNT(H3:H40)</f>
        <v>1</v>
      </c>
      <c r="H41" s="57">
        <f t="shared" ref="H41" si="5">SUM(H3:H40)</f>
        <v>440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34"/>
  <dimension ref="A1:P41"/>
  <sheetViews>
    <sheetView topLeftCell="C1" workbookViewId="0">
      <selection activeCell="O3" sqref="O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470</v>
      </c>
      <c r="C3" s="33" t="s">
        <v>49</v>
      </c>
      <c r="D3" s="33">
        <v>650</v>
      </c>
      <c r="E3" s="31" t="s">
        <v>49</v>
      </c>
      <c r="F3" s="31">
        <v>510</v>
      </c>
      <c r="G3" s="33" t="s">
        <v>49</v>
      </c>
      <c r="H3" s="33">
        <v>490</v>
      </c>
      <c r="I3" s="31"/>
      <c r="J3" s="31"/>
      <c r="K3" s="33" t="s">
        <v>49</v>
      </c>
      <c r="L3" s="33">
        <v>680</v>
      </c>
      <c r="M3" s="31" t="s">
        <v>49</v>
      </c>
      <c r="N3" s="31">
        <v>585</v>
      </c>
      <c r="O3" s="33"/>
      <c r="P3" s="33"/>
    </row>
    <row r="4" spans="1:16">
      <c r="A4" s="30" t="s">
        <v>49</v>
      </c>
      <c r="B4" s="31">
        <v>410</v>
      </c>
      <c r="C4" s="33" t="s">
        <v>49</v>
      </c>
      <c r="D4" s="33">
        <v>518</v>
      </c>
      <c r="E4" s="31" t="s">
        <v>49</v>
      </c>
      <c r="F4" s="31">
        <v>460</v>
      </c>
      <c r="G4" s="33" t="s">
        <v>49</v>
      </c>
      <c r="H4" s="33">
        <v>460</v>
      </c>
      <c r="I4" s="31"/>
      <c r="J4" s="31"/>
      <c r="K4" s="33"/>
      <c r="L4" s="33"/>
      <c r="M4" s="31"/>
      <c r="N4" s="31"/>
      <c r="O4" s="33"/>
      <c r="P4" s="33"/>
    </row>
    <row r="5" spans="1:16">
      <c r="A5" s="30" t="s">
        <v>49</v>
      </c>
      <c r="B5" s="31">
        <v>390</v>
      </c>
      <c r="C5" s="33" t="s">
        <v>49</v>
      </c>
      <c r="D5" s="33">
        <v>520</v>
      </c>
      <c r="E5" s="31" t="s">
        <v>49</v>
      </c>
      <c r="F5" s="31">
        <v>450</v>
      </c>
      <c r="G5" s="33" t="s">
        <v>49</v>
      </c>
      <c r="H5" s="33">
        <v>500</v>
      </c>
      <c r="I5" s="31"/>
      <c r="J5" s="31"/>
      <c r="K5" s="33"/>
      <c r="L5" s="33"/>
      <c r="M5" s="31"/>
      <c r="N5" s="31"/>
      <c r="O5" s="33"/>
      <c r="P5" s="33"/>
    </row>
    <row r="6" spans="1:16">
      <c r="A6" s="30" t="s">
        <v>49</v>
      </c>
      <c r="B6" s="31">
        <v>450</v>
      </c>
      <c r="C6" s="33"/>
      <c r="D6" s="33"/>
      <c r="E6" s="31"/>
      <c r="F6" s="31"/>
      <c r="G6" s="33" t="s">
        <v>49</v>
      </c>
      <c r="H6" s="33">
        <v>455</v>
      </c>
      <c r="I6" s="31"/>
      <c r="J6" s="31"/>
      <c r="K6" s="33"/>
      <c r="L6" s="33"/>
      <c r="M6" s="31"/>
      <c r="N6" s="31"/>
      <c r="O6" s="33"/>
      <c r="P6" s="33"/>
    </row>
    <row r="7" spans="1:16">
      <c r="A7" s="30" t="s">
        <v>49</v>
      </c>
      <c r="B7" s="31">
        <v>510</v>
      </c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 t="s">
        <v>49</v>
      </c>
      <c r="B8" s="31">
        <v>440</v>
      </c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 t="s">
        <v>49</v>
      </c>
      <c r="B9" s="31">
        <v>438</v>
      </c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7</v>
      </c>
      <c r="B41" s="56">
        <f>SUM(B3:B40)</f>
        <v>3108</v>
      </c>
      <c r="C41" s="57">
        <f t="shared" ref="C41" si="0">COUNT(D3:D40)</f>
        <v>3</v>
      </c>
      <c r="D41" s="57">
        <f t="shared" ref="D41" si="1">SUM(D3:D40)</f>
        <v>1688</v>
      </c>
      <c r="E41" s="56">
        <f t="shared" ref="E41" si="2">COUNT(F3:F40)</f>
        <v>3</v>
      </c>
      <c r="F41" s="56">
        <f t="shared" ref="F41" si="3">SUM(F3:F40)</f>
        <v>1420</v>
      </c>
      <c r="G41" s="57">
        <f t="shared" ref="G41" si="4">COUNT(H3:H40)</f>
        <v>4</v>
      </c>
      <c r="H41" s="57">
        <f t="shared" ref="H41" si="5">SUM(H3:H40)</f>
        <v>1905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1</v>
      </c>
      <c r="L41" s="57">
        <f t="shared" ref="L41" si="9">SUM(L3:L40)</f>
        <v>680</v>
      </c>
      <c r="M41" s="56">
        <f t="shared" ref="M41" si="10">COUNT(N3:N40)</f>
        <v>1</v>
      </c>
      <c r="N41" s="56">
        <f t="shared" ref="N41" si="11">SUM(N3:N40)</f>
        <v>585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35"/>
  <dimension ref="A1:P41"/>
  <sheetViews>
    <sheetView topLeftCell="D1" workbookViewId="0">
      <selection activeCell="P3" sqref="P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 t="s">
        <v>49</v>
      </c>
      <c r="D3" s="33">
        <v>420</v>
      </c>
      <c r="E3" s="31"/>
      <c r="F3" s="31"/>
      <c r="G3" s="33" t="s">
        <v>49</v>
      </c>
      <c r="H3" s="33">
        <v>510</v>
      </c>
      <c r="I3" s="31" t="s">
        <v>49</v>
      </c>
      <c r="J3" s="31">
        <v>440</v>
      </c>
      <c r="K3" s="33"/>
      <c r="L3" s="33"/>
      <c r="M3" s="31" t="s">
        <v>49</v>
      </c>
      <c r="N3" s="31">
        <v>430</v>
      </c>
      <c r="O3" s="33" t="s">
        <v>49</v>
      </c>
      <c r="P3" s="33">
        <v>460</v>
      </c>
    </row>
    <row r="4" spans="1:16">
      <c r="A4" s="30"/>
      <c r="B4" s="31"/>
      <c r="C4" s="33"/>
      <c r="D4" s="33"/>
      <c r="E4" s="31"/>
      <c r="F4" s="31"/>
      <c r="G4" s="33" t="s">
        <v>49</v>
      </c>
      <c r="H4" s="33">
        <v>630</v>
      </c>
      <c r="I4" s="31" t="s">
        <v>49</v>
      </c>
      <c r="J4" s="31">
        <v>460</v>
      </c>
      <c r="K4" s="33"/>
      <c r="L4" s="33"/>
      <c r="M4" s="31" t="s">
        <v>49</v>
      </c>
      <c r="N4" s="31">
        <v>510</v>
      </c>
      <c r="O4" s="33"/>
      <c r="P4" s="33"/>
    </row>
    <row r="5" spans="1:16">
      <c r="A5" s="30"/>
      <c r="B5" s="31"/>
      <c r="C5" s="33"/>
      <c r="D5" s="33"/>
      <c r="E5" s="31"/>
      <c r="F5" s="31"/>
      <c r="G5" s="33" t="s">
        <v>49</v>
      </c>
      <c r="H5" s="33">
        <v>470</v>
      </c>
      <c r="I5" s="31"/>
      <c r="J5" s="31"/>
      <c r="K5" s="33"/>
      <c r="L5" s="33"/>
      <c r="M5" s="31" t="s">
        <v>49</v>
      </c>
      <c r="N5" s="31">
        <v>480</v>
      </c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1</v>
      </c>
      <c r="D41" s="57">
        <f t="shared" ref="D41" si="1">SUM(D3:D40)</f>
        <v>420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3</v>
      </c>
      <c r="H41" s="57">
        <f t="shared" ref="H41" si="5">SUM(H3:H40)</f>
        <v>1610</v>
      </c>
      <c r="I41" s="56">
        <f t="shared" ref="I41" si="6">COUNT(J3:J40)</f>
        <v>2</v>
      </c>
      <c r="J41" s="56">
        <f t="shared" ref="J41" si="7">SUM(J3:J40)</f>
        <v>900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3</v>
      </c>
      <c r="N41" s="56">
        <f t="shared" ref="N41" si="11">SUM(N3:N40)</f>
        <v>1420</v>
      </c>
      <c r="O41" s="57">
        <f t="shared" ref="O41" si="12">COUNT(P3:P40)</f>
        <v>1</v>
      </c>
      <c r="P41" s="57">
        <f t="shared" ref="P41" si="13">SUM(P3:P40)</f>
        <v>460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36"/>
  <dimension ref="A1:P41"/>
  <sheetViews>
    <sheetView topLeftCell="D1" workbookViewId="0">
      <selection activeCell="P5" sqref="P5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515</v>
      </c>
      <c r="C3" s="33" t="s">
        <v>49</v>
      </c>
      <c r="D3" s="33">
        <v>512</v>
      </c>
      <c r="E3" s="31"/>
      <c r="F3" s="31"/>
      <c r="G3" s="33" t="s">
        <v>49</v>
      </c>
      <c r="H3" s="33">
        <v>406</v>
      </c>
      <c r="I3" s="31" t="s">
        <v>49</v>
      </c>
      <c r="J3" s="31">
        <v>448</v>
      </c>
      <c r="K3" s="33"/>
      <c r="L3" s="33"/>
      <c r="M3" s="31"/>
      <c r="N3" s="31"/>
      <c r="O3" s="33" t="s">
        <v>49</v>
      </c>
      <c r="P3" s="33">
        <v>490</v>
      </c>
    </row>
    <row r="4" spans="1:16">
      <c r="A4" s="30" t="s">
        <v>49</v>
      </c>
      <c r="B4" s="31">
        <v>497</v>
      </c>
      <c r="C4" s="33" t="s">
        <v>49</v>
      </c>
      <c r="D4" s="33">
        <v>651</v>
      </c>
      <c r="E4" s="31"/>
      <c r="F4" s="31"/>
      <c r="G4" s="33" t="s">
        <v>49</v>
      </c>
      <c r="H4" s="33">
        <v>430</v>
      </c>
      <c r="I4" s="31"/>
      <c r="J4" s="31"/>
      <c r="K4" s="33"/>
      <c r="L4" s="33"/>
      <c r="M4" s="31"/>
      <c r="N4" s="31"/>
      <c r="O4" s="33" t="s">
        <v>49</v>
      </c>
      <c r="P4" s="33">
        <v>480</v>
      </c>
    </row>
    <row r="5" spans="1:16">
      <c r="A5" s="30" t="s">
        <v>49</v>
      </c>
      <c r="B5" s="31">
        <v>638</v>
      </c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 t="s">
        <v>49</v>
      </c>
      <c r="P5" s="33">
        <v>465</v>
      </c>
    </row>
    <row r="6" spans="1:16">
      <c r="A6" s="30" t="s">
        <v>49</v>
      </c>
      <c r="B6" s="31">
        <v>500</v>
      </c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 t="s">
        <v>49</v>
      </c>
      <c r="B7" s="31">
        <v>505</v>
      </c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5</v>
      </c>
      <c r="B41" s="56">
        <f>SUM(B3:B40)</f>
        <v>2655</v>
      </c>
      <c r="C41" s="57">
        <f t="shared" ref="C41" si="0">COUNT(D3:D40)</f>
        <v>2</v>
      </c>
      <c r="D41" s="57">
        <f t="shared" ref="D41" si="1">SUM(D3:D40)</f>
        <v>1163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2</v>
      </c>
      <c r="H41" s="57">
        <f t="shared" ref="H41" si="5">SUM(H3:H40)</f>
        <v>836</v>
      </c>
      <c r="I41" s="56">
        <f t="shared" ref="I41" si="6">COUNT(J3:J40)</f>
        <v>1</v>
      </c>
      <c r="J41" s="56">
        <f t="shared" ref="J41" si="7">SUM(J3:J40)</f>
        <v>448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3</v>
      </c>
      <c r="P41" s="57">
        <f t="shared" ref="P41" si="13">SUM(P3:P40)</f>
        <v>1435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37"/>
  <dimension ref="A1:P41"/>
  <sheetViews>
    <sheetView topLeftCell="C1" workbookViewId="0">
      <selection activeCell="O3" sqref="O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546</v>
      </c>
      <c r="C3" s="33"/>
      <c r="D3" s="33"/>
      <c r="E3" s="31" t="s">
        <v>49</v>
      </c>
      <c r="F3" s="31">
        <v>485</v>
      </c>
      <c r="G3" s="33" t="s">
        <v>49</v>
      </c>
      <c r="H3" s="33">
        <v>415</v>
      </c>
      <c r="I3" s="31"/>
      <c r="J3" s="31"/>
      <c r="K3" s="33"/>
      <c r="L3" s="33"/>
      <c r="M3" s="31" t="s">
        <v>90</v>
      </c>
      <c r="N3" s="31">
        <v>455</v>
      </c>
      <c r="O3" s="33"/>
      <c r="P3" s="33"/>
    </row>
    <row r="4" spans="1:16">
      <c r="A4" s="30" t="s">
        <v>49</v>
      </c>
      <c r="B4" s="31">
        <v>436</v>
      </c>
      <c r="C4" s="33"/>
      <c r="D4" s="33"/>
      <c r="E4" s="31"/>
      <c r="F4" s="31"/>
      <c r="G4" s="33" t="s">
        <v>49</v>
      </c>
      <c r="H4" s="33">
        <v>455</v>
      </c>
      <c r="I4" s="31"/>
      <c r="J4" s="31"/>
      <c r="K4" s="33"/>
      <c r="L4" s="33"/>
      <c r="M4" s="31"/>
      <c r="N4" s="31"/>
      <c r="O4" s="33"/>
      <c r="P4" s="33"/>
    </row>
    <row r="5" spans="1:16">
      <c r="A5" s="30" t="s">
        <v>49</v>
      </c>
      <c r="B5" s="31">
        <v>445</v>
      </c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 t="s">
        <v>49</v>
      </c>
      <c r="B6" s="31">
        <v>565</v>
      </c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 t="s">
        <v>49</v>
      </c>
      <c r="B7" s="31">
        <v>385</v>
      </c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 t="s">
        <v>49</v>
      </c>
      <c r="B8" s="31">
        <v>430</v>
      </c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6</v>
      </c>
      <c r="B41" s="56">
        <f>SUM(B3:B40)</f>
        <v>2807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1</v>
      </c>
      <c r="F41" s="56">
        <f t="shared" ref="F41" si="3">SUM(F3:F40)</f>
        <v>485</v>
      </c>
      <c r="G41" s="57">
        <f t="shared" ref="G41" si="4">COUNT(H3:H40)</f>
        <v>2</v>
      </c>
      <c r="H41" s="57">
        <f t="shared" ref="H41" si="5">SUM(H3:H40)</f>
        <v>870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1</v>
      </c>
      <c r="N41" s="56">
        <f t="shared" ref="N41" si="11">SUM(N3:N40)</f>
        <v>455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38"/>
  <dimension ref="A1:P41"/>
  <sheetViews>
    <sheetView workbookViewId="0">
      <selection sqref="A1:P41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/>
      <c r="D3" s="33"/>
      <c r="E3" s="31"/>
      <c r="F3" s="31"/>
      <c r="G3" s="33"/>
      <c r="H3" s="33"/>
      <c r="I3" s="31"/>
      <c r="J3" s="31"/>
      <c r="K3" s="33"/>
      <c r="L3" s="33"/>
      <c r="M3" s="31"/>
      <c r="N3" s="31"/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0</v>
      </c>
      <c r="N41" s="56">
        <f t="shared" ref="N41" si="11">SUM(N3:N40)</f>
        <v>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39"/>
  <dimension ref="A1:P41"/>
  <sheetViews>
    <sheetView topLeftCell="D1" workbookViewId="0">
      <selection activeCell="G6" sqref="G6:H6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453</v>
      </c>
      <c r="C3" s="33" t="s">
        <v>49</v>
      </c>
      <c r="D3" s="33">
        <v>501</v>
      </c>
      <c r="E3" s="31" t="s">
        <v>49</v>
      </c>
      <c r="F3" s="31">
        <v>475</v>
      </c>
      <c r="I3" s="33" t="s">
        <v>49</v>
      </c>
      <c r="J3" s="33">
        <v>450</v>
      </c>
      <c r="K3" s="31"/>
      <c r="L3" s="31"/>
      <c r="M3" s="33" t="s">
        <v>49</v>
      </c>
      <c r="N3" s="33">
        <v>498</v>
      </c>
      <c r="O3" s="31" t="s">
        <v>49</v>
      </c>
      <c r="P3" s="31">
        <v>523</v>
      </c>
    </row>
    <row r="4" spans="1:16">
      <c r="A4" s="30" t="s">
        <v>49</v>
      </c>
      <c r="B4" s="31">
        <v>379</v>
      </c>
      <c r="C4" s="33"/>
      <c r="D4" s="33"/>
      <c r="E4" s="31"/>
      <c r="F4" s="31"/>
      <c r="I4" s="33" t="s">
        <v>49</v>
      </c>
      <c r="J4" s="33">
        <v>543</v>
      </c>
      <c r="K4" s="31"/>
      <c r="L4" s="31"/>
      <c r="M4" s="33" t="s">
        <v>49</v>
      </c>
      <c r="N4" s="33">
        <v>398</v>
      </c>
      <c r="O4" s="31"/>
      <c r="P4" s="31"/>
    </row>
    <row r="5" spans="1:16">
      <c r="A5" s="30" t="s">
        <v>49</v>
      </c>
      <c r="B5" s="31">
        <v>477</v>
      </c>
      <c r="C5" s="33"/>
      <c r="D5" s="33"/>
      <c r="E5" s="31"/>
      <c r="F5" s="31"/>
      <c r="I5" s="33" t="s">
        <v>49</v>
      </c>
      <c r="J5" s="33">
        <v>439</v>
      </c>
      <c r="K5" s="31"/>
      <c r="L5" s="31"/>
      <c r="M5" s="33"/>
      <c r="N5" s="33"/>
      <c r="O5" s="31"/>
      <c r="P5" s="31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3</v>
      </c>
      <c r="B41" s="56">
        <f>SUM(B3:B40)</f>
        <v>1309</v>
      </c>
      <c r="C41" s="57">
        <f t="shared" ref="C41" si="0">COUNT(D3:D40)</f>
        <v>1</v>
      </c>
      <c r="D41" s="57">
        <f t="shared" ref="D41" si="1">SUM(D3:D40)</f>
        <v>501</v>
      </c>
      <c r="E41" s="56">
        <f t="shared" ref="E41" si="2">COUNT(F3:F40)</f>
        <v>1</v>
      </c>
      <c r="F41" s="56">
        <f t="shared" ref="F41" si="3">SUM(F3:F40)</f>
        <v>475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3</v>
      </c>
      <c r="J41" s="56">
        <f t="shared" ref="J41" si="7">SUM(J3:J40)</f>
        <v>1432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2</v>
      </c>
      <c r="N41" s="56">
        <f t="shared" ref="N41" si="11">SUM(N3:N40)</f>
        <v>896</v>
      </c>
      <c r="O41" s="57">
        <f>COUNT(P3:P40)</f>
        <v>1</v>
      </c>
      <c r="P41" s="57">
        <f>SUM(P3:P40)</f>
        <v>523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P3:P40 N3:N40 L3:L40 J3:J40 H6:H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O3:O40 M3:M40 K3:K40 I3:I40 G6:G40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A1:N32"/>
  <sheetViews>
    <sheetView workbookViewId="0">
      <selection activeCell="M17" sqref="M17"/>
    </sheetView>
  </sheetViews>
  <sheetFormatPr baseColWidth="10" defaultRowHeight="12.75"/>
  <cols>
    <col min="2" max="2" width="3" customWidth="1"/>
    <col min="3" max="3" width="22.140625" customWidth="1"/>
    <col min="13" max="13" width="19.85546875" bestFit="1" customWidth="1"/>
    <col min="14" max="14" width="22.140625" bestFit="1" customWidth="1"/>
  </cols>
  <sheetData>
    <row r="1" spans="1:14">
      <c r="B1" s="5"/>
      <c r="C1" s="6" t="s">
        <v>18</v>
      </c>
      <c r="D1" s="7">
        <f>PARTICIPANTS!$B$35</f>
        <v>24</v>
      </c>
      <c r="E1" s="6"/>
      <c r="F1" s="6"/>
      <c r="G1" s="6"/>
      <c r="H1" s="6"/>
      <c r="I1" s="5"/>
      <c r="J1" s="5"/>
      <c r="K1" s="5"/>
      <c r="L1" s="5"/>
      <c r="M1" s="5"/>
      <c r="N1" s="5"/>
    </row>
    <row r="2" spans="1:14">
      <c r="B2" s="5"/>
      <c r="C2" s="6" t="s">
        <v>19</v>
      </c>
      <c r="D2" s="7">
        <v>5</v>
      </c>
      <c r="E2" s="6"/>
      <c r="F2" s="6"/>
      <c r="G2" s="6" t="s">
        <v>20</v>
      </c>
      <c r="H2" s="8">
        <v>8</v>
      </c>
      <c r="I2" s="5"/>
      <c r="J2" s="5"/>
      <c r="K2" s="5"/>
      <c r="L2" s="5"/>
      <c r="M2" s="5"/>
      <c r="N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A4" s="5"/>
      <c r="B4" s="5"/>
      <c r="C4" s="5"/>
      <c r="D4" s="9" t="s">
        <v>21</v>
      </c>
      <c r="E4" s="9" t="s">
        <v>22</v>
      </c>
      <c r="F4" s="9" t="s">
        <v>23</v>
      </c>
      <c r="G4" s="9" t="s">
        <v>24</v>
      </c>
      <c r="H4" s="9" t="s">
        <v>25</v>
      </c>
      <c r="I4" s="9" t="s">
        <v>26</v>
      </c>
      <c r="J4" s="9" t="s">
        <v>27</v>
      </c>
      <c r="K4" s="9" t="s">
        <v>28</v>
      </c>
      <c r="L4" s="5"/>
      <c r="M4" s="10" t="s">
        <v>29</v>
      </c>
      <c r="N4" s="10" t="s">
        <v>30</v>
      </c>
    </row>
    <row r="5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">
      <c r="A6" s="5"/>
      <c r="B6" s="11">
        <v>1</v>
      </c>
      <c r="C6" s="11" t="e">
        <f>VLOOKUP(B6,PARTICIPANTS!$A$1:$E$26,3,FALSE)</f>
        <v>#N/A</v>
      </c>
      <c r="D6" s="12">
        <v>1</v>
      </c>
      <c r="E6" s="12">
        <f>IF(($D6&lt;=$D$1),IF((D6+$D$2)&lt;=$D$1,(D6+$D$2),(D6+$D$2)-$D$1))</f>
        <v>6</v>
      </c>
      <c r="F6" s="12">
        <f>IF(($D6&lt;=$D$1),IF((E6+$D$2)&lt;=$D$1,(E6+$D$2),(E6+$D$2)-$D$1))</f>
        <v>11</v>
      </c>
      <c r="G6" s="12">
        <f>IF(($D6&lt;=$D$1),IF((F6+$D$2)&lt;=$D$1,(F6+$D$2),(F6+$D$2)-$D$1))</f>
        <v>16</v>
      </c>
      <c r="H6" s="13">
        <f t="shared" ref="H6:K7" si="0">IF(($D6&lt;=$D$1),IF((D6+$H$2)&lt;=$D$1,(D6+$H$2),(D6+$H$2)-$D$1))</f>
        <v>9</v>
      </c>
      <c r="I6" s="13">
        <f t="shared" si="0"/>
        <v>14</v>
      </c>
      <c r="J6" s="13">
        <f t="shared" si="0"/>
        <v>19</v>
      </c>
      <c r="K6" s="13">
        <f t="shared" si="0"/>
        <v>24</v>
      </c>
      <c r="L6" s="14"/>
      <c r="M6" s="6" t="str">
        <f>CONCATENATE(D6," - ",E6," - ",F6," - ",G6)</f>
        <v>1 - 6 - 11 - 16</v>
      </c>
      <c r="N6" s="6" t="str">
        <f>CONCATENATE(H6," - ",I6," - ",J6," - ",K6)</f>
        <v>9 - 14 - 19 - 24</v>
      </c>
    </row>
    <row r="7" spans="1:14" ht="15">
      <c r="A7" s="5"/>
      <c r="B7" s="11">
        <v>2</v>
      </c>
      <c r="C7" s="11" t="e">
        <f>VLOOKUP(B7,PARTICIPANTS!$A$1:$E$26,3,FALSE)</f>
        <v>#N/A</v>
      </c>
      <c r="D7" s="12">
        <v>2</v>
      </c>
      <c r="E7" s="12">
        <f t="shared" ref="E7" si="1">IF(($D7&lt;=$D$1),IF((D7+$D$2)&lt;=$D$1,(D7+$D$2),(D7+$D$2)-$D$1))</f>
        <v>7</v>
      </c>
      <c r="F7" s="12">
        <f t="shared" ref="F7:G26" si="2">IF(($D7&lt;=$D$1),IF((E7+$D$2)&lt;=$D$1,(E7+$D$2),(E7+$D$2)-$D$1))</f>
        <v>12</v>
      </c>
      <c r="G7" s="12">
        <f t="shared" si="2"/>
        <v>17</v>
      </c>
      <c r="H7" s="13">
        <f t="shared" si="0"/>
        <v>10</v>
      </c>
      <c r="I7" s="13">
        <f t="shared" si="0"/>
        <v>15</v>
      </c>
      <c r="J7" s="13">
        <f t="shared" si="0"/>
        <v>20</v>
      </c>
      <c r="K7" s="13">
        <f t="shared" si="0"/>
        <v>1</v>
      </c>
      <c r="L7" s="14"/>
      <c r="M7" s="6" t="str">
        <f t="shared" ref="M7:M26" si="3">CONCATENATE(D7," - ",E7," - ",F7," - ",G7)</f>
        <v>2 - 7 - 12 - 17</v>
      </c>
      <c r="N7" s="6" t="str">
        <f t="shared" ref="N7:N26" si="4">CONCATENATE(H7," - ",I7," - ",J7," - ",K7)</f>
        <v>10 - 15 - 20 - 1</v>
      </c>
    </row>
    <row r="8" spans="1:14" ht="15">
      <c r="A8" s="5"/>
      <c r="B8" s="11">
        <v>3</v>
      </c>
      <c r="C8" s="11" t="e">
        <f>VLOOKUP(B8,PARTICIPANTS!$A$1:$E$26,3,FALSE)</f>
        <v>#N/A</v>
      </c>
      <c r="D8" s="12">
        <v>3</v>
      </c>
      <c r="E8" s="12">
        <f t="shared" ref="E8" si="5">IF(($D8&lt;=$D$1),IF((D8+$D$2)&lt;=$D$1,(D8+$D$2),(D8+$D$2)-$D$1))</f>
        <v>8</v>
      </c>
      <c r="F8" s="12">
        <f t="shared" si="2"/>
        <v>13</v>
      </c>
      <c r="G8" s="12">
        <f t="shared" si="2"/>
        <v>18</v>
      </c>
      <c r="H8" s="13">
        <f t="shared" ref="H8:K26" si="6">IF(($D8&lt;=$D$1),IF((D8+$H$2)&lt;=$D$1,(D8+$H$2),(D8+$H$2)-$D$1))</f>
        <v>11</v>
      </c>
      <c r="I8" s="13">
        <f t="shared" si="6"/>
        <v>16</v>
      </c>
      <c r="J8" s="13">
        <f t="shared" si="6"/>
        <v>21</v>
      </c>
      <c r="K8" s="13">
        <f t="shared" si="6"/>
        <v>2</v>
      </c>
      <c r="L8" s="14"/>
      <c r="M8" s="6" t="str">
        <f t="shared" si="3"/>
        <v>3 - 8 - 13 - 18</v>
      </c>
      <c r="N8" s="6" t="str">
        <f t="shared" si="4"/>
        <v>11 - 16 - 21 - 2</v>
      </c>
    </row>
    <row r="9" spans="1:14" ht="15">
      <c r="A9" s="5"/>
      <c r="B9" s="11">
        <v>4</v>
      </c>
      <c r="C9" s="11" t="e">
        <f>VLOOKUP(B9,PARTICIPANTS!$A$1:$E$26,3,FALSE)</f>
        <v>#N/A</v>
      </c>
      <c r="D9" s="12">
        <v>4</v>
      </c>
      <c r="E9" s="12">
        <f t="shared" ref="E9" si="7">IF(($D9&lt;=$D$1),IF((D9+$D$2)&lt;=$D$1,(D9+$D$2),(D9+$D$2)-$D$1))</f>
        <v>9</v>
      </c>
      <c r="F9" s="12">
        <f t="shared" si="2"/>
        <v>14</v>
      </c>
      <c r="G9" s="12">
        <f t="shared" si="2"/>
        <v>19</v>
      </c>
      <c r="H9" s="13">
        <f t="shared" si="6"/>
        <v>12</v>
      </c>
      <c r="I9" s="13">
        <f t="shared" si="6"/>
        <v>17</v>
      </c>
      <c r="J9" s="13">
        <f t="shared" si="6"/>
        <v>22</v>
      </c>
      <c r="K9" s="13">
        <f t="shared" si="6"/>
        <v>3</v>
      </c>
      <c r="L9" s="14"/>
      <c r="M9" s="6" t="str">
        <f t="shared" si="3"/>
        <v>4 - 9 - 14 - 19</v>
      </c>
      <c r="N9" s="6" t="str">
        <f t="shared" si="4"/>
        <v>12 - 17 - 22 - 3</v>
      </c>
    </row>
    <row r="10" spans="1:14" ht="15">
      <c r="A10" s="5"/>
      <c r="B10" s="11">
        <v>5</v>
      </c>
      <c r="C10" s="11" t="e">
        <f>VLOOKUP(B10,PARTICIPANTS!$A$1:$E$26,3,FALSE)</f>
        <v>#N/A</v>
      </c>
      <c r="D10" s="12">
        <v>5</v>
      </c>
      <c r="E10" s="12">
        <f t="shared" ref="E10" si="8">IF(($D10&lt;=$D$1),IF((D10+$D$2)&lt;=$D$1,(D10+$D$2),(D10+$D$2)-$D$1))</f>
        <v>10</v>
      </c>
      <c r="F10" s="12">
        <f t="shared" si="2"/>
        <v>15</v>
      </c>
      <c r="G10" s="12">
        <f t="shared" si="2"/>
        <v>20</v>
      </c>
      <c r="H10" s="13">
        <f t="shared" si="6"/>
        <v>13</v>
      </c>
      <c r="I10" s="13">
        <f t="shared" si="6"/>
        <v>18</v>
      </c>
      <c r="J10" s="13">
        <f t="shared" si="6"/>
        <v>23</v>
      </c>
      <c r="K10" s="13">
        <f t="shared" si="6"/>
        <v>4</v>
      </c>
      <c r="L10" s="14"/>
      <c r="M10" s="6" t="str">
        <f t="shared" si="3"/>
        <v>5 - 10 - 15 - 20</v>
      </c>
      <c r="N10" s="6" t="str">
        <f t="shared" si="4"/>
        <v>13 - 18 - 23 - 4</v>
      </c>
    </row>
    <row r="11" spans="1:14" ht="15">
      <c r="A11" s="5"/>
      <c r="B11" s="11">
        <v>6</v>
      </c>
      <c r="C11" s="11" t="e">
        <f>VLOOKUP(B11,PARTICIPANTS!$A$1:$E$26,3,FALSE)</f>
        <v>#N/A</v>
      </c>
      <c r="D11" s="12">
        <v>6</v>
      </c>
      <c r="E11" s="12">
        <f t="shared" ref="E11" si="9">IF(($D11&lt;=$D$1),IF((D11+$D$2)&lt;=$D$1,(D11+$D$2),(D11+$D$2)-$D$1))</f>
        <v>11</v>
      </c>
      <c r="F11" s="12">
        <f t="shared" si="2"/>
        <v>16</v>
      </c>
      <c r="G11" s="12">
        <f t="shared" si="2"/>
        <v>21</v>
      </c>
      <c r="H11" s="13">
        <f t="shared" si="6"/>
        <v>14</v>
      </c>
      <c r="I11" s="13">
        <f t="shared" si="6"/>
        <v>19</v>
      </c>
      <c r="J11" s="13">
        <f t="shared" si="6"/>
        <v>24</v>
      </c>
      <c r="K11" s="13">
        <f t="shared" si="6"/>
        <v>5</v>
      </c>
      <c r="L11" s="14"/>
      <c r="M11" s="6" t="str">
        <f t="shared" si="3"/>
        <v>6 - 11 - 16 - 21</v>
      </c>
      <c r="N11" s="6" t="str">
        <f t="shared" si="4"/>
        <v>14 - 19 - 24 - 5</v>
      </c>
    </row>
    <row r="12" spans="1:14" ht="15">
      <c r="A12" s="5"/>
      <c r="B12" s="11">
        <v>7</v>
      </c>
      <c r="C12" s="11" t="e">
        <f>VLOOKUP(B12,PARTICIPANTS!$A$1:$E$26,3,FALSE)</f>
        <v>#N/A</v>
      </c>
      <c r="D12" s="12">
        <v>7</v>
      </c>
      <c r="E12" s="12">
        <f t="shared" ref="E12" si="10">IF(($D12&lt;=$D$1),IF((D12+$D$2)&lt;=$D$1,(D12+$D$2),(D12+$D$2)-$D$1))</f>
        <v>12</v>
      </c>
      <c r="F12" s="12">
        <f t="shared" si="2"/>
        <v>17</v>
      </c>
      <c r="G12" s="12">
        <f t="shared" si="2"/>
        <v>22</v>
      </c>
      <c r="H12" s="13">
        <f t="shared" si="6"/>
        <v>15</v>
      </c>
      <c r="I12" s="13">
        <f t="shared" si="6"/>
        <v>20</v>
      </c>
      <c r="J12" s="13">
        <f t="shared" si="6"/>
        <v>1</v>
      </c>
      <c r="K12" s="13">
        <f t="shared" si="6"/>
        <v>6</v>
      </c>
      <c r="L12" s="14"/>
      <c r="M12" s="6" t="str">
        <f t="shared" si="3"/>
        <v>7 - 12 - 17 - 22</v>
      </c>
      <c r="N12" s="6" t="str">
        <f t="shared" si="4"/>
        <v>15 - 20 - 1 - 6</v>
      </c>
    </row>
    <row r="13" spans="1:14" ht="15">
      <c r="A13" s="5"/>
      <c r="B13" s="11">
        <v>8</v>
      </c>
      <c r="C13" s="11" t="e">
        <f>VLOOKUP(B13,PARTICIPANTS!$A$1:$E$26,3,FALSE)</f>
        <v>#N/A</v>
      </c>
      <c r="D13" s="12">
        <v>8</v>
      </c>
      <c r="E13" s="12">
        <f t="shared" ref="E13" si="11">IF(($D13&lt;=$D$1),IF((D13+$D$2)&lt;=$D$1,(D13+$D$2),(D13+$D$2)-$D$1))</f>
        <v>13</v>
      </c>
      <c r="F13" s="12">
        <f t="shared" si="2"/>
        <v>18</v>
      </c>
      <c r="G13" s="12">
        <f t="shared" si="2"/>
        <v>23</v>
      </c>
      <c r="H13" s="13">
        <f t="shared" si="6"/>
        <v>16</v>
      </c>
      <c r="I13" s="13">
        <f t="shared" si="6"/>
        <v>21</v>
      </c>
      <c r="J13" s="13">
        <f t="shared" si="6"/>
        <v>2</v>
      </c>
      <c r="K13" s="13">
        <f t="shared" si="6"/>
        <v>7</v>
      </c>
      <c r="L13" s="14"/>
      <c r="M13" s="6" t="str">
        <f t="shared" si="3"/>
        <v>8 - 13 - 18 - 23</v>
      </c>
      <c r="N13" s="6" t="str">
        <f t="shared" si="4"/>
        <v>16 - 21 - 2 - 7</v>
      </c>
    </row>
    <row r="14" spans="1:14" ht="15">
      <c r="A14" s="5"/>
      <c r="B14" s="11">
        <v>9</v>
      </c>
      <c r="C14" s="11" t="e">
        <f>VLOOKUP(B14,PARTICIPANTS!$A$1:$E$26,3,FALSE)</f>
        <v>#N/A</v>
      </c>
      <c r="D14" s="12">
        <v>9</v>
      </c>
      <c r="E14" s="12">
        <f t="shared" ref="E14" si="12">IF(($D14&lt;=$D$1),IF((D14+$D$2)&lt;=$D$1,(D14+$D$2),(D14+$D$2)-$D$1))</f>
        <v>14</v>
      </c>
      <c r="F14" s="12">
        <f t="shared" si="2"/>
        <v>19</v>
      </c>
      <c r="G14" s="12">
        <f t="shared" si="2"/>
        <v>24</v>
      </c>
      <c r="H14" s="13">
        <f t="shared" si="6"/>
        <v>17</v>
      </c>
      <c r="I14" s="13">
        <f t="shared" si="6"/>
        <v>22</v>
      </c>
      <c r="J14" s="13">
        <f t="shared" si="6"/>
        <v>3</v>
      </c>
      <c r="K14" s="13">
        <f t="shared" si="6"/>
        <v>8</v>
      </c>
      <c r="L14" s="14"/>
      <c r="M14" s="6" t="str">
        <f t="shared" si="3"/>
        <v>9 - 14 - 19 - 24</v>
      </c>
      <c r="N14" s="6" t="str">
        <f t="shared" si="4"/>
        <v>17 - 22 - 3 - 8</v>
      </c>
    </row>
    <row r="15" spans="1:14" ht="15">
      <c r="A15" s="5"/>
      <c r="B15" s="11">
        <v>10</v>
      </c>
      <c r="C15" s="11" t="e">
        <f>VLOOKUP(B15,PARTICIPANTS!$A$1:$E$26,3,FALSE)</f>
        <v>#N/A</v>
      </c>
      <c r="D15" s="12">
        <v>10</v>
      </c>
      <c r="E15" s="12">
        <f t="shared" ref="E15" si="13">IF(($D15&lt;=$D$1),IF((D15+$D$2)&lt;=$D$1,(D15+$D$2),(D15+$D$2)-$D$1))</f>
        <v>15</v>
      </c>
      <c r="F15" s="12">
        <f t="shared" si="2"/>
        <v>20</v>
      </c>
      <c r="G15" s="12">
        <f t="shared" si="2"/>
        <v>1</v>
      </c>
      <c r="H15" s="13">
        <f t="shared" si="6"/>
        <v>18</v>
      </c>
      <c r="I15" s="13">
        <f t="shared" si="6"/>
        <v>23</v>
      </c>
      <c r="J15" s="13">
        <f t="shared" si="6"/>
        <v>4</v>
      </c>
      <c r="K15" s="13">
        <f t="shared" si="6"/>
        <v>9</v>
      </c>
      <c r="L15" s="14"/>
      <c r="M15" s="6" t="str">
        <f t="shared" si="3"/>
        <v>10 - 15 - 20 - 1</v>
      </c>
      <c r="N15" s="6" t="str">
        <f t="shared" si="4"/>
        <v>18 - 23 - 4 - 9</v>
      </c>
    </row>
    <row r="16" spans="1:14" ht="15">
      <c r="A16" s="5"/>
      <c r="B16" s="11">
        <v>11</v>
      </c>
      <c r="C16" s="11" t="e">
        <f>VLOOKUP(B16,PARTICIPANTS!$A$1:$E$26,3,FALSE)</f>
        <v>#N/A</v>
      </c>
      <c r="D16" s="12">
        <v>11</v>
      </c>
      <c r="E16" s="12">
        <f t="shared" ref="E16" si="14">IF(($D16&lt;=$D$1),IF((D16+$D$2)&lt;=$D$1,(D16+$D$2),(D16+$D$2)-$D$1))</f>
        <v>16</v>
      </c>
      <c r="F16" s="12">
        <f t="shared" si="2"/>
        <v>21</v>
      </c>
      <c r="G16" s="12">
        <f t="shared" si="2"/>
        <v>2</v>
      </c>
      <c r="H16" s="13">
        <f t="shared" si="6"/>
        <v>19</v>
      </c>
      <c r="I16" s="13">
        <f t="shared" si="6"/>
        <v>24</v>
      </c>
      <c r="J16" s="13">
        <f t="shared" si="6"/>
        <v>5</v>
      </c>
      <c r="K16" s="13">
        <f t="shared" si="6"/>
        <v>10</v>
      </c>
      <c r="L16" s="14"/>
      <c r="M16" s="6" t="str">
        <f t="shared" si="3"/>
        <v>11 - 16 - 21 - 2</v>
      </c>
      <c r="N16" s="6" t="str">
        <f t="shared" si="4"/>
        <v>19 - 24 - 5 - 10</v>
      </c>
    </row>
    <row r="17" spans="1:14" ht="15">
      <c r="A17" s="5"/>
      <c r="B17" s="11">
        <v>12</v>
      </c>
      <c r="C17" s="11" t="e">
        <f>VLOOKUP(B17,PARTICIPANTS!$A$1:$E$26,3,FALSE)</f>
        <v>#N/A</v>
      </c>
      <c r="D17" s="12">
        <v>12</v>
      </c>
      <c r="E17" s="12">
        <f t="shared" ref="E17" si="15">IF(($D17&lt;=$D$1),IF((D17+$D$2)&lt;=$D$1,(D17+$D$2),(D17+$D$2)-$D$1))</f>
        <v>17</v>
      </c>
      <c r="F17" s="12">
        <f t="shared" si="2"/>
        <v>22</v>
      </c>
      <c r="G17" s="12">
        <f t="shared" si="2"/>
        <v>3</v>
      </c>
      <c r="H17" s="13">
        <f t="shared" si="6"/>
        <v>20</v>
      </c>
      <c r="I17" s="13">
        <f t="shared" si="6"/>
        <v>1</v>
      </c>
      <c r="J17" s="13">
        <f t="shared" si="6"/>
        <v>6</v>
      </c>
      <c r="K17" s="13">
        <f t="shared" si="6"/>
        <v>11</v>
      </c>
      <c r="L17" s="14"/>
      <c r="M17" s="6" t="str">
        <f t="shared" si="3"/>
        <v>12 - 17 - 22 - 3</v>
      </c>
      <c r="N17" s="6" t="str">
        <f t="shared" si="4"/>
        <v>20 - 1 - 6 - 11</v>
      </c>
    </row>
    <row r="18" spans="1:14" ht="15">
      <c r="A18" s="5"/>
      <c r="B18" s="11">
        <v>13</v>
      </c>
      <c r="C18" s="11" t="e">
        <f>VLOOKUP(B18,PARTICIPANTS!$A$1:$E$26,3,FALSE)</f>
        <v>#N/A</v>
      </c>
      <c r="D18" s="12">
        <v>13</v>
      </c>
      <c r="E18" s="12">
        <f t="shared" ref="E18" si="16">IF(($D18&lt;=$D$1),IF((D18+$D$2)&lt;=$D$1,(D18+$D$2),(D18+$D$2)-$D$1))</f>
        <v>18</v>
      </c>
      <c r="F18" s="12">
        <f t="shared" si="2"/>
        <v>23</v>
      </c>
      <c r="G18" s="12">
        <f t="shared" si="2"/>
        <v>4</v>
      </c>
      <c r="H18" s="13">
        <f t="shared" si="6"/>
        <v>21</v>
      </c>
      <c r="I18" s="13">
        <f t="shared" si="6"/>
        <v>2</v>
      </c>
      <c r="J18" s="13">
        <f t="shared" si="6"/>
        <v>7</v>
      </c>
      <c r="K18" s="13">
        <f t="shared" si="6"/>
        <v>12</v>
      </c>
      <c r="L18" s="14"/>
      <c r="M18" s="6" t="str">
        <f t="shared" si="3"/>
        <v>13 - 18 - 23 - 4</v>
      </c>
      <c r="N18" s="6" t="str">
        <f t="shared" si="4"/>
        <v>21 - 2 - 7 - 12</v>
      </c>
    </row>
    <row r="19" spans="1:14" ht="15">
      <c r="A19" s="5"/>
      <c r="B19" s="11">
        <v>14</v>
      </c>
      <c r="C19" s="11" t="e">
        <f>VLOOKUP(B19,PARTICIPANTS!$A$1:$E$26,3,FALSE)</f>
        <v>#N/A</v>
      </c>
      <c r="D19" s="12">
        <v>14</v>
      </c>
      <c r="E19" s="12">
        <f t="shared" ref="E19" si="17">IF(($D19&lt;=$D$1),IF((D19+$D$2)&lt;=$D$1,(D19+$D$2),(D19+$D$2)-$D$1))</f>
        <v>19</v>
      </c>
      <c r="F19" s="12">
        <f t="shared" si="2"/>
        <v>24</v>
      </c>
      <c r="G19" s="12">
        <f t="shared" si="2"/>
        <v>5</v>
      </c>
      <c r="H19" s="13">
        <f t="shared" si="6"/>
        <v>22</v>
      </c>
      <c r="I19" s="13">
        <f t="shared" si="6"/>
        <v>3</v>
      </c>
      <c r="J19" s="13">
        <f t="shared" si="6"/>
        <v>8</v>
      </c>
      <c r="K19" s="13">
        <f t="shared" si="6"/>
        <v>13</v>
      </c>
      <c r="L19" s="14"/>
      <c r="M19" s="6" t="str">
        <f t="shared" si="3"/>
        <v>14 - 19 - 24 - 5</v>
      </c>
      <c r="N19" s="6" t="str">
        <f t="shared" si="4"/>
        <v>22 - 3 - 8 - 13</v>
      </c>
    </row>
    <row r="20" spans="1:14" ht="15">
      <c r="A20" s="5"/>
      <c r="B20" s="11">
        <v>15</v>
      </c>
      <c r="C20" s="11" t="e">
        <f>VLOOKUP(B20,PARTICIPANTS!$A$1:$E$26,3,FALSE)</f>
        <v>#N/A</v>
      </c>
      <c r="D20" s="12">
        <v>15</v>
      </c>
      <c r="E20" s="12">
        <f t="shared" ref="E20" si="18">IF(($D20&lt;=$D$1),IF((D20+$D$2)&lt;=$D$1,(D20+$D$2),(D20+$D$2)-$D$1))</f>
        <v>20</v>
      </c>
      <c r="F20" s="12">
        <f t="shared" si="2"/>
        <v>1</v>
      </c>
      <c r="G20" s="12">
        <f t="shared" si="2"/>
        <v>6</v>
      </c>
      <c r="H20" s="13">
        <f t="shared" si="6"/>
        <v>23</v>
      </c>
      <c r="I20" s="13">
        <f t="shared" si="6"/>
        <v>4</v>
      </c>
      <c r="J20" s="13">
        <f t="shared" si="6"/>
        <v>9</v>
      </c>
      <c r="K20" s="13">
        <f t="shared" si="6"/>
        <v>14</v>
      </c>
      <c r="L20" s="14"/>
      <c r="M20" s="6" t="str">
        <f t="shared" si="3"/>
        <v>15 - 20 - 1 - 6</v>
      </c>
      <c r="N20" s="6" t="str">
        <f t="shared" si="4"/>
        <v>23 - 4 - 9 - 14</v>
      </c>
    </row>
    <row r="21" spans="1:14" ht="15">
      <c r="A21" s="5"/>
      <c r="B21" s="11">
        <v>16</v>
      </c>
      <c r="C21" s="11" t="e">
        <f>VLOOKUP(B21,PARTICIPANTS!$A$1:$E$26,3,FALSE)</f>
        <v>#N/A</v>
      </c>
      <c r="D21" s="12">
        <v>16</v>
      </c>
      <c r="E21" s="12">
        <f t="shared" ref="E21" si="19">IF(($D21&lt;=$D$1),IF((D21+$D$2)&lt;=$D$1,(D21+$D$2),(D21+$D$2)-$D$1))</f>
        <v>21</v>
      </c>
      <c r="F21" s="12">
        <f t="shared" si="2"/>
        <v>2</v>
      </c>
      <c r="G21" s="12">
        <f t="shared" si="2"/>
        <v>7</v>
      </c>
      <c r="H21" s="13">
        <f t="shared" si="6"/>
        <v>24</v>
      </c>
      <c r="I21" s="13">
        <f t="shared" si="6"/>
        <v>5</v>
      </c>
      <c r="J21" s="13">
        <f t="shared" si="6"/>
        <v>10</v>
      </c>
      <c r="K21" s="13">
        <f t="shared" si="6"/>
        <v>15</v>
      </c>
      <c r="L21" s="14"/>
      <c r="M21" s="6" t="str">
        <f t="shared" si="3"/>
        <v>16 - 21 - 2 - 7</v>
      </c>
      <c r="N21" s="6" t="str">
        <f t="shared" si="4"/>
        <v>24 - 5 - 10 - 15</v>
      </c>
    </row>
    <row r="22" spans="1:14" ht="15">
      <c r="A22" s="5"/>
      <c r="B22" s="11">
        <v>17</v>
      </c>
      <c r="C22" s="11" t="e">
        <f>VLOOKUP(B22,PARTICIPANTS!$A$1:$E$26,3,FALSE)</f>
        <v>#N/A</v>
      </c>
      <c r="D22" s="12">
        <v>17</v>
      </c>
      <c r="E22" s="12">
        <f t="shared" ref="E22" si="20">IF(($D22&lt;=$D$1),IF((D22+$D$2)&lt;=$D$1,(D22+$D$2),(D22+$D$2)-$D$1))</f>
        <v>22</v>
      </c>
      <c r="F22" s="12">
        <f t="shared" si="2"/>
        <v>3</v>
      </c>
      <c r="G22" s="12">
        <f t="shared" si="2"/>
        <v>8</v>
      </c>
      <c r="H22" s="13">
        <f t="shared" si="6"/>
        <v>1</v>
      </c>
      <c r="I22" s="13">
        <f t="shared" si="6"/>
        <v>6</v>
      </c>
      <c r="J22" s="13">
        <f t="shared" si="6"/>
        <v>11</v>
      </c>
      <c r="K22" s="13">
        <f t="shared" si="6"/>
        <v>16</v>
      </c>
      <c r="L22" s="14"/>
      <c r="M22" s="6" t="str">
        <f t="shared" si="3"/>
        <v>17 - 22 - 3 - 8</v>
      </c>
      <c r="N22" s="6" t="str">
        <f t="shared" si="4"/>
        <v>1 - 6 - 11 - 16</v>
      </c>
    </row>
    <row r="23" spans="1:14" ht="15">
      <c r="A23" s="5"/>
      <c r="B23" s="11">
        <v>18</v>
      </c>
      <c r="C23" s="11" t="e">
        <f>VLOOKUP(B23,PARTICIPANTS!$A$1:$E$26,3,FALSE)</f>
        <v>#N/A</v>
      </c>
      <c r="D23" s="12">
        <v>18</v>
      </c>
      <c r="E23" s="12">
        <f t="shared" ref="E23" si="21">IF(($D23&lt;=$D$1),IF((D23+$D$2)&lt;=$D$1,(D23+$D$2),(D23+$D$2)-$D$1))</f>
        <v>23</v>
      </c>
      <c r="F23" s="12">
        <f t="shared" si="2"/>
        <v>4</v>
      </c>
      <c r="G23" s="12">
        <f t="shared" si="2"/>
        <v>9</v>
      </c>
      <c r="H23" s="13">
        <f t="shared" si="6"/>
        <v>2</v>
      </c>
      <c r="I23" s="13">
        <f t="shared" si="6"/>
        <v>7</v>
      </c>
      <c r="J23" s="13">
        <f t="shared" si="6"/>
        <v>12</v>
      </c>
      <c r="K23" s="13">
        <f t="shared" si="6"/>
        <v>17</v>
      </c>
      <c r="L23" s="14"/>
      <c r="M23" s="6" t="str">
        <f t="shared" si="3"/>
        <v>18 - 23 - 4 - 9</v>
      </c>
      <c r="N23" s="6" t="str">
        <f t="shared" si="4"/>
        <v>2 - 7 - 12 - 17</v>
      </c>
    </row>
    <row r="24" spans="1:14" ht="15">
      <c r="A24" s="5"/>
      <c r="B24" s="11">
        <v>19</v>
      </c>
      <c r="C24" s="11" t="e">
        <f>VLOOKUP(B24,PARTICIPANTS!$A$1:$E$26,3,FALSE)</f>
        <v>#N/A</v>
      </c>
      <c r="D24" s="12">
        <v>19</v>
      </c>
      <c r="E24" s="12">
        <f t="shared" ref="E24" si="22">IF(($D24&lt;=$D$1),IF((D24+$D$2)&lt;=$D$1,(D24+$D$2),(D24+$D$2)-$D$1))</f>
        <v>24</v>
      </c>
      <c r="F24" s="12">
        <f t="shared" si="2"/>
        <v>5</v>
      </c>
      <c r="G24" s="12">
        <f t="shared" si="2"/>
        <v>10</v>
      </c>
      <c r="H24" s="13">
        <f t="shared" si="6"/>
        <v>3</v>
      </c>
      <c r="I24" s="13">
        <f t="shared" si="6"/>
        <v>8</v>
      </c>
      <c r="J24" s="13">
        <f t="shared" si="6"/>
        <v>13</v>
      </c>
      <c r="K24" s="13">
        <f t="shared" si="6"/>
        <v>18</v>
      </c>
      <c r="L24" s="14"/>
      <c r="M24" s="6" t="str">
        <f t="shared" si="3"/>
        <v>19 - 24 - 5 - 10</v>
      </c>
      <c r="N24" s="6" t="str">
        <f t="shared" si="4"/>
        <v>3 - 8 - 13 - 18</v>
      </c>
    </row>
    <row r="25" spans="1:14" ht="15">
      <c r="A25" s="5"/>
      <c r="B25" s="11">
        <v>20</v>
      </c>
      <c r="C25" s="11" t="e">
        <f>VLOOKUP(B25,PARTICIPANTS!$A$1:$E$26,3,FALSE)</f>
        <v>#N/A</v>
      </c>
      <c r="D25" s="12">
        <v>20</v>
      </c>
      <c r="E25" s="12">
        <f t="shared" ref="E25" si="23">IF(($D25&lt;=$D$1),IF((D25+$D$2)&lt;=$D$1,(D25+$D$2),(D25+$D$2)-$D$1))</f>
        <v>1</v>
      </c>
      <c r="F25" s="12">
        <f t="shared" si="2"/>
        <v>6</v>
      </c>
      <c r="G25" s="12">
        <f t="shared" si="2"/>
        <v>11</v>
      </c>
      <c r="H25" s="13">
        <f t="shared" si="6"/>
        <v>4</v>
      </c>
      <c r="I25" s="13">
        <f t="shared" si="6"/>
        <v>9</v>
      </c>
      <c r="J25" s="13">
        <f t="shared" si="6"/>
        <v>14</v>
      </c>
      <c r="K25" s="13">
        <f t="shared" si="6"/>
        <v>19</v>
      </c>
      <c r="L25" s="14"/>
      <c r="M25" s="6" t="str">
        <f t="shared" si="3"/>
        <v>20 - 1 - 6 - 11</v>
      </c>
      <c r="N25" s="6" t="str">
        <f t="shared" si="4"/>
        <v>4 - 9 - 14 - 19</v>
      </c>
    </row>
    <row r="26" spans="1:14" ht="15">
      <c r="A26" s="5"/>
      <c r="B26" s="11">
        <v>21</v>
      </c>
      <c r="C26" s="11" t="e">
        <f>VLOOKUP(B26,PARTICIPANTS!$A$1:$E$26,3,FALSE)</f>
        <v>#N/A</v>
      </c>
      <c r="D26" s="12">
        <v>21</v>
      </c>
      <c r="E26" s="12">
        <f t="shared" ref="E26" si="24">IF(($D26&lt;=$D$1),IF((D26+$D$2)&lt;=$D$1,(D26+$D$2),(D26+$D$2)-$D$1))</f>
        <v>2</v>
      </c>
      <c r="F26" s="12">
        <f t="shared" si="2"/>
        <v>7</v>
      </c>
      <c r="G26" s="12">
        <f t="shared" si="2"/>
        <v>12</v>
      </c>
      <c r="H26" s="13">
        <f t="shared" si="6"/>
        <v>5</v>
      </c>
      <c r="I26" s="13">
        <f t="shared" si="6"/>
        <v>10</v>
      </c>
      <c r="J26" s="13">
        <f t="shared" si="6"/>
        <v>15</v>
      </c>
      <c r="K26" s="13">
        <f t="shared" si="6"/>
        <v>20</v>
      </c>
      <c r="L26" s="14"/>
      <c r="M26" s="6" t="str">
        <f t="shared" si="3"/>
        <v>21 - 2 - 7 - 12</v>
      </c>
      <c r="N26" s="6" t="str">
        <f t="shared" si="4"/>
        <v>5 - 10 - 15 - 20</v>
      </c>
    </row>
    <row r="27" spans="1:14" ht="15">
      <c r="A27" s="5"/>
      <c r="B27" s="11">
        <v>22</v>
      </c>
      <c r="C27" s="11" t="e">
        <f>VLOOKUP(B27,PARTICIPANTS!$A$1:$E$26,3,FALSE)</f>
        <v>#N/A</v>
      </c>
      <c r="D27" s="12">
        <v>22</v>
      </c>
      <c r="E27" s="12">
        <f t="shared" ref="E27:E30" si="25">IF(($D27&lt;=$D$1),IF((D27+$D$2)&lt;=$D$1,(D27+$D$2),(D27+$D$2)-$D$1))</f>
        <v>3</v>
      </c>
      <c r="F27" s="12">
        <f t="shared" ref="F27:F30" si="26">IF(($D27&lt;=$D$1),IF((E27+$D$2)&lt;=$D$1,(E27+$D$2),(E27+$D$2)-$D$1))</f>
        <v>8</v>
      </c>
      <c r="G27" s="12">
        <f t="shared" ref="G27:G30" si="27">IF(($D27&lt;=$D$1),IF((F27+$D$2)&lt;=$D$1,(F27+$D$2),(F27+$D$2)-$D$1))</f>
        <v>13</v>
      </c>
      <c r="H27" s="13">
        <f t="shared" ref="H27:H30" si="28">IF(($D27&lt;=$D$1),IF((D27+$H$2)&lt;=$D$1,(D27+$H$2),(D27+$H$2)-$D$1))</f>
        <v>6</v>
      </c>
      <c r="I27" s="13">
        <f t="shared" ref="I27:I30" si="29">IF(($D27&lt;=$D$1),IF((E27+$H$2)&lt;=$D$1,(E27+$H$2),(E27+$H$2)-$D$1))</f>
        <v>11</v>
      </c>
      <c r="J27" s="13">
        <f t="shared" ref="J27:J30" si="30">IF(($D27&lt;=$D$1),IF((F27+$H$2)&lt;=$D$1,(F27+$H$2),(F27+$H$2)-$D$1))</f>
        <v>16</v>
      </c>
      <c r="K27" s="13">
        <f t="shared" ref="K27:K30" si="31">IF(($D27&lt;=$D$1),IF((G27+$H$2)&lt;=$D$1,(G27+$H$2),(G27+$H$2)-$D$1))</f>
        <v>21</v>
      </c>
      <c r="L27" s="14"/>
      <c r="M27" s="6" t="str">
        <f t="shared" ref="M27:M30" si="32">CONCATENATE(D27," - ",E27," - ",F27," - ",G27)</f>
        <v>22 - 3 - 8 - 13</v>
      </c>
      <c r="N27" s="6" t="str">
        <f t="shared" ref="N27:N30" si="33">CONCATENATE(H27," - ",I27," - ",J27," - ",K27)</f>
        <v>6 - 11 - 16 - 21</v>
      </c>
    </row>
    <row r="28" spans="1:14" ht="15">
      <c r="A28" s="5"/>
      <c r="B28" s="11">
        <v>23</v>
      </c>
      <c r="C28" s="11" t="e">
        <f>VLOOKUP(B28,PARTICIPANTS!$A$1:$E$26,3,FALSE)</f>
        <v>#N/A</v>
      </c>
      <c r="D28" s="12">
        <v>23</v>
      </c>
      <c r="E28" s="12">
        <f t="shared" si="25"/>
        <v>4</v>
      </c>
      <c r="F28" s="12">
        <f t="shared" si="26"/>
        <v>9</v>
      </c>
      <c r="G28" s="12">
        <f t="shared" si="27"/>
        <v>14</v>
      </c>
      <c r="H28" s="13">
        <f t="shared" si="28"/>
        <v>7</v>
      </c>
      <c r="I28" s="13">
        <f t="shared" si="29"/>
        <v>12</v>
      </c>
      <c r="J28" s="13">
        <f t="shared" si="30"/>
        <v>17</v>
      </c>
      <c r="K28" s="13">
        <f t="shared" si="31"/>
        <v>22</v>
      </c>
      <c r="L28" s="14"/>
      <c r="M28" s="6" t="str">
        <f t="shared" si="32"/>
        <v>23 - 4 - 9 - 14</v>
      </c>
      <c r="N28" s="6" t="str">
        <f t="shared" si="33"/>
        <v>7 - 12 - 17 - 22</v>
      </c>
    </row>
    <row r="29" spans="1:14" ht="15">
      <c r="A29" s="5"/>
      <c r="B29" s="11">
        <v>24</v>
      </c>
      <c r="C29" s="11" t="e">
        <f>VLOOKUP(B29,PARTICIPANTS!$A$1:$E$26,3,FALSE)</f>
        <v>#N/A</v>
      </c>
      <c r="D29" s="12">
        <v>24</v>
      </c>
      <c r="E29" s="12">
        <f t="shared" si="25"/>
        <v>5</v>
      </c>
      <c r="F29" s="12">
        <f t="shared" si="26"/>
        <v>10</v>
      </c>
      <c r="G29" s="12">
        <f t="shared" si="27"/>
        <v>15</v>
      </c>
      <c r="H29" s="13">
        <f t="shared" si="28"/>
        <v>8</v>
      </c>
      <c r="I29" s="13">
        <f t="shared" si="29"/>
        <v>13</v>
      </c>
      <c r="J29" s="13">
        <f t="shared" si="30"/>
        <v>18</v>
      </c>
      <c r="K29" s="13">
        <f t="shared" si="31"/>
        <v>23</v>
      </c>
      <c r="L29" s="14"/>
      <c r="M29" s="6" t="str">
        <f t="shared" si="32"/>
        <v>24 - 5 - 10 - 15</v>
      </c>
      <c r="N29" s="6" t="str">
        <f t="shared" si="33"/>
        <v>8 - 13 - 18 - 23</v>
      </c>
    </row>
    <row r="30" spans="1:14" ht="15">
      <c r="A30" s="5"/>
      <c r="B30" s="11">
        <v>25</v>
      </c>
      <c r="C30" s="11" t="e">
        <f>VLOOKUP(B30,PARTICIPANTS!$A$1:$E$26,3,FALSE)</f>
        <v>#N/A</v>
      </c>
      <c r="D30" s="12">
        <v>25</v>
      </c>
      <c r="E30" s="12" t="b">
        <f t="shared" si="25"/>
        <v>0</v>
      </c>
      <c r="F30" s="12" t="b">
        <f t="shared" si="26"/>
        <v>0</v>
      </c>
      <c r="G30" s="12" t="b">
        <f t="shared" si="27"/>
        <v>0</v>
      </c>
      <c r="H30" s="13" t="b">
        <f t="shared" si="28"/>
        <v>0</v>
      </c>
      <c r="I30" s="13" t="b">
        <f t="shared" si="29"/>
        <v>0</v>
      </c>
      <c r="J30" s="13" t="b">
        <f t="shared" si="30"/>
        <v>0</v>
      </c>
      <c r="K30" s="13" t="b">
        <f t="shared" si="31"/>
        <v>0</v>
      </c>
      <c r="L30" s="14"/>
      <c r="M30" s="6" t="str">
        <f t="shared" si="32"/>
        <v>25 - FAUX - FAUX - FAUX</v>
      </c>
      <c r="N30" s="6" t="str">
        <f t="shared" si="33"/>
        <v>FAUX - FAUX - FAUX - FAUX</v>
      </c>
    </row>
    <row r="31" spans="1:14" ht="15">
      <c r="A31" s="5"/>
      <c r="B31" s="15"/>
      <c r="C31" s="5"/>
      <c r="D31" s="16"/>
      <c r="E31" s="16"/>
      <c r="F31" s="16"/>
      <c r="G31" s="16"/>
      <c r="H31" s="16"/>
      <c r="I31" s="16"/>
      <c r="J31" s="16"/>
      <c r="K31" s="16"/>
      <c r="L31" s="17"/>
      <c r="M31" s="17"/>
      <c r="N31" s="17"/>
    </row>
    <row r="32" spans="1:14">
      <c r="A32" s="5"/>
      <c r="B32" s="5"/>
      <c r="C32" s="5"/>
      <c r="D32" s="5">
        <f t="shared" ref="D32:K32" si="34">SUM(D6:D26)</f>
        <v>231</v>
      </c>
      <c r="E32" s="5">
        <f t="shared" si="34"/>
        <v>288</v>
      </c>
      <c r="F32" s="5">
        <f t="shared" si="34"/>
        <v>273</v>
      </c>
      <c r="G32" s="5">
        <f t="shared" si="34"/>
        <v>258</v>
      </c>
      <c r="H32" s="5">
        <f t="shared" si="34"/>
        <v>279</v>
      </c>
      <c r="I32" s="5">
        <f t="shared" si="34"/>
        <v>264</v>
      </c>
      <c r="J32" s="5">
        <f t="shared" si="34"/>
        <v>249</v>
      </c>
      <c r="K32" s="5">
        <f t="shared" si="34"/>
        <v>234</v>
      </c>
      <c r="L32" s="5"/>
      <c r="M32" s="5"/>
      <c r="N32" s="5"/>
    </row>
  </sheetData>
  <pageMargins left="0.7" right="0.7" top="0.75" bottom="0.75" header="0.3" footer="0.3"/>
  <pageSetup paperSize="9" scale="74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40"/>
  <dimension ref="A1:P41"/>
  <sheetViews>
    <sheetView topLeftCell="B1" workbookViewId="0">
      <selection activeCell="N4" sqref="N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469</v>
      </c>
      <c r="C3" s="33" t="s">
        <v>49</v>
      </c>
      <c r="D3" s="33">
        <v>565</v>
      </c>
      <c r="E3" s="31" t="s">
        <v>49</v>
      </c>
      <c r="F3" s="31">
        <v>490</v>
      </c>
      <c r="G3" s="33"/>
      <c r="H3" s="33"/>
      <c r="I3" s="31" t="s">
        <v>49</v>
      </c>
      <c r="J3" s="31">
        <v>539</v>
      </c>
      <c r="K3" s="33" t="s">
        <v>49</v>
      </c>
      <c r="L3" s="33">
        <v>450</v>
      </c>
      <c r="M3" s="31" t="s">
        <v>49</v>
      </c>
      <c r="N3" s="31">
        <v>430</v>
      </c>
      <c r="O3" s="33"/>
      <c r="P3" s="33"/>
    </row>
    <row r="4" spans="1:16">
      <c r="A4" s="30" t="s">
        <v>49</v>
      </c>
      <c r="B4" s="31">
        <v>455</v>
      </c>
      <c r="C4" s="33"/>
      <c r="D4" s="33"/>
      <c r="E4" s="31"/>
      <c r="F4" s="31"/>
      <c r="G4" s="33"/>
      <c r="H4" s="33"/>
      <c r="I4" s="31" t="s">
        <v>49</v>
      </c>
      <c r="J4" s="31">
        <v>420</v>
      </c>
      <c r="K4" s="33" t="s">
        <v>49</v>
      </c>
      <c r="L4" s="33">
        <v>465</v>
      </c>
      <c r="M4" s="31" t="s">
        <v>49</v>
      </c>
      <c r="N4" s="31">
        <v>520</v>
      </c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2</v>
      </c>
      <c r="B41" s="56">
        <f>SUM(B3:B40)</f>
        <v>924</v>
      </c>
      <c r="C41" s="57">
        <f t="shared" ref="C41" si="0">COUNT(D3:D40)</f>
        <v>1</v>
      </c>
      <c r="D41" s="57">
        <f t="shared" ref="D41" si="1">SUM(D3:D40)</f>
        <v>565</v>
      </c>
      <c r="E41" s="56">
        <f t="shared" ref="E41" si="2">COUNT(F3:F40)</f>
        <v>1</v>
      </c>
      <c r="F41" s="56">
        <f t="shared" ref="F41" si="3">SUM(F3:F40)</f>
        <v>490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2</v>
      </c>
      <c r="J41" s="56">
        <f t="shared" ref="J41" si="7">SUM(J3:J40)</f>
        <v>959</v>
      </c>
      <c r="K41" s="57">
        <f t="shared" ref="K41" si="8">COUNT(L3:L40)</f>
        <v>2</v>
      </c>
      <c r="L41" s="57">
        <f t="shared" ref="L41" si="9">SUM(L3:L40)</f>
        <v>915</v>
      </c>
      <c r="M41" s="56">
        <f t="shared" ref="M41" si="10">COUNT(N3:N40)</f>
        <v>2</v>
      </c>
      <c r="N41" s="56">
        <f t="shared" ref="N41" si="11">SUM(N3:N40)</f>
        <v>950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sheetPr codeName="Feuil41"/>
  <dimension ref="A1:P41"/>
  <sheetViews>
    <sheetView topLeftCell="D1" workbookViewId="0">
      <selection activeCell="P3" sqref="P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 t="s">
        <v>49</v>
      </c>
      <c r="D3" s="33">
        <v>440</v>
      </c>
      <c r="E3" s="31" t="s">
        <v>49</v>
      </c>
      <c r="F3" s="31">
        <v>410</v>
      </c>
      <c r="G3" s="33"/>
      <c r="H3" s="33"/>
      <c r="I3" s="31" t="s">
        <v>49</v>
      </c>
      <c r="J3" s="31">
        <v>530</v>
      </c>
      <c r="K3" s="33"/>
      <c r="L3" s="33"/>
      <c r="M3" s="31" t="s">
        <v>49</v>
      </c>
      <c r="N3" s="31">
        <v>470</v>
      </c>
      <c r="O3" s="33" t="s">
        <v>49</v>
      </c>
      <c r="P3" s="33">
        <v>460</v>
      </c>
    </row>
    <row r="4" spans="1:16">
      <c r="A4" s="30"/>
      <c r="B4" s="31"/>
      <c r="C4" s="33" t="s">
        <v>49</v>
      </c>
      <c r="D4" s="33">
        <v>440</v>
      </c>
      <c r="E4" s="31"/>
      <c r="F4" s="31"/>
      <c r="G4" s="33"/>
      <c r="H4" s="33"/>
      <c r="I4" s="31" t="s">
        <v>49</v>
      </c>
      <c r="J4" s="31">
        <v>430</v>
      </c>
      <c r="K4" s="33"/>
      <c r="L4" s="33"/>
      <c r="M4" s="31" t="s">
        <v>49</v>
      </c>
      <c r="N4" s="31">
        <v>520</v>
      </c>
      <c r="O4" s="33"/>
      <c r="P4" s="33"/>
    </row>
    <row r="5" spans="1:16">
      <c r="A5" s="30"/>
      <c r="B5" s="31"/>
      <c r="C5" s="33" t="s">
        <v>49</v>
      </c>
      <c r="D5" s="33">
        <v>430</v>
      </c>
      <c r="E5" s="31"/>
      <c r="F5" s="31"/>
      <c r="G5" s="33"/>
      <c r="H5" s="33"/>
      <c r="I5" s="31"/>
      <c r="J5" s="31"/>
      <c r="K5" s="33"/>
      <c r="L5" s="33"/>
      <c r="M5" s="31" t="s">
        <v>49</v>
      </c>
      <c r="N5" s="31">
        <v>490</v>
      </c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3</v>
      </c>
      <c r="D41" s="57">
        <f t="shared" ref="D41" si="1">SUM(D3:D40)</f>
        <v>1310</v>
      </c>
      <c r="E41" s="56">
        <f t="shared" ref="E41" si="2">COUNT(F3:F40)</f>
        <v>1</v>
      </c>
      <c r="F41" s="56">
        <f t="shared" ref="F41" si="3">SUM(F3:F40)</f>
        <v>410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2</v>
      </c>
      <c r="J41" s="56">
        <f t="shared" ref="J41" si="7">SUM(J3:J40)</f>
        <v>960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3</v>
      </c>
      <c r="N41" s="56">
        <f t="shared" ref="N41" si="11">SUM(N3:N40)</f>
        <v>1480</v>
      </c>
      <c r="O41" s="57">
        <f t="shared" ref="O41" si="12">COUNT(P3:P40)</f>
        <v>1</v>
      </c>
      <c r="P41" s="57">
        <f t="shared" ref="P41" si="13">SUM(P3:P40)</f>
        <v>460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sheetPr codeName="Feuil42"/>
  <dimension ref="A1:P41"/>
  <sheetViews>
    <sheetView topLeftCell="E1" workbookViewId="0">
      <selection activeCell="Q4" sqref="Q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449</v>
      </c>
      <c r="C3" s="33" t="s">
        <v>49</v>
      </c>
      <c r="D3" s="33">
        <v>395</v>
      </c>
      <c r="E3" s="31" t="s">
        <v>49</v>
      </c>
      <c r="F3" s="31">
        <v>522</v>
      </c>
      <c r="G3" s="33" t="s">
        <v>49</v>
      </c>
      <c r="H3" s="33">
        <v>535</v>
      </c>
      <c r="I3" s="31"/>
      <c r="J3" s="31"/>
      <c r="K3" s="33" t="s">
        <v>49</v>
      </c>
      <c r="L3" s="33">
        <v>467</v>
      </c>
      <c r="M3" s="31" t="s">
        <v>49</v>
      </c>
      <c r="N3" s="31">
        <v>580</v>
      </c>
      <c r="O3" s="33" t="s">
        <v>49</v>
      </c>
      <c r="P3" s="33">
        <v>550</v>
      </c>
    </row>
    <row r="4" spans="1:16">
      <c r="A4" s="30" t="s">
        <v>49</v>
      </c>
      <c r="B4" s="31">
        <v>442</v>
      </c>
      <c r="C4" s="33"/>
      <c r="D4" s="33"/>
      <c r="E4" s="31" t="s">
        <v>49</v>
      </c>
      <c r="F4" s="31">
        <v>452</v>
      </c>
      <c r="G4" s="33" t="s">
        <v>49</v>
      </c>
      <c r="H4" s="33">
        <v>420</v>
      </c>
      <c r="I4" s="31"/>
      <c r="J4" s="31"/>
      <c r="K4" s="33"/>
      <c r="L4" s="33"/>
      <c r="M4" s="31"/>
      <c r="N4" s="31"/>
      <c r="O4" s="33" t="s">
        <v>49</v>
      </c>
      <c r="P4" s="33">
        <v>522</v>
      </c>
    </row>
    <row r="5" spans="1:16">
      <c r="A5" s="30" t="s">
        <v>49</v>
      </c>
      <c r="B5" s="31">
        <v>506</v>
      </c>
      <c r="C5" s="33"/>
      <c r="D5" s="33"/>
      <c r="E5" s="31" t="s">
        <v>49</v>
      </c>
      <c r="F5" s="31">
        <v>452</v>
      </c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 t="s">
        <v>49</v>
      </c>
      <c r="B6" s="31">
        <v>535</v>
      </c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4</v>
      </c>
      <c r="B41" s="56">
        <f>SUM(B3:B40)</f>
        <v>1932</v>
      </c>
      <c r="C41" s="57">
        <f t="shared" ref="C41" si="0">COUNT(D3:D40)</f>
        <v>1</v>
      </c>
      <c r="D41" s="57">
        <f t="shared" ref="D41" si="1">SUM(D3:D40)</f>
        <v>395</v>
      </c>
      <c r="E41" s="56">
        <f t="shared" ref="E41" si="2">COUNT(F3:F40)</f>
        <v>3</v>
      </c>
      <c r="F41" s="56">
        <f t="shared" ref="F41" si="3">SUM(F3:F40)</f>
        <v>1426</v>
      </c>
      <c r="G41" s="57">
        <f t="shared" ref="G41" si="4">COUNT(H3:H40)</f>
        <v>2</v>
      </c>
      <c r="H41" s="57">
        <f t="shared" ref="H41" si="5">SUM(H3:H40)</f>
        <v>955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1</v>
      </c>
      <c r="L41" s="57">
        <f t="shared" ref="L41" si="9">SUM(L3:L40)</f>
        <v>467</v>
      </c>
      <c r="M41" s="56">
        <f t="shared" ref="M41" si="10">COUNT(N3:N40)</f>
        <v>1</v>
      </c>
      <c r="N41" s="56">
        <f t="shared" ref="N41" si="11">SUM(N3:N40)</f>
        <v>580</v>
      </c>
      <c r="O41" s="57">
        <f t="shared" ref="O41" si="12">COUNT(P3:P40)</f>
        <v>2</v>
      </c>
      <c r="P41" s="57">
        <f t="shared" ref="P41" si="13">SUM(P3:P40)</f>
        <v>1072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sheetPr codeName="Feuil43"/>
  <dimension ref="A1:P41"/>
  <sheetViews>
    <sheetView topLeftCell="E1" workbookViewId="0">
      <selection activeCell="Q5" sqref="Q5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/>
      <c r="B3" s="31"/>
      <c r="C3" s="33" t="s">
        <v>49</v>
      </c>
      <c r="D3" s="33">
        <v>535</v>
      </c>
      <c r="E3" s="31" t="s">
        <v>49</v>
      </c>
      <c r="F3" s="31">
        <v>465</v>
      </c>
      <c r="G3" s="33"/>
      <c r="H3" s="33"/>
      <c r="I3" s="31"/>
      <c r="J3" s="31"/>
      <c r="K3" s="33"/>
      <c r="L3" s="33"/>
      <c r="M3" s="31" t="s">
        <v>49</v>
      </c>
      <c r="N3" s="31">
        <v>495</v>
      </c>
      <c r="O3" s="33" t="s">
        <v>49</v>
      </c>
      <c r="P3" s="33">
        <v>505</v>
      </c>
    </row>
    <row r="4" spans="1:16">
      <c r="A4" s="30"/>
      <c r="B4" s="31"/>
      <c r="C4" s="33"/>
      <c r="D4" s="33"/>
      <c r="E4" s="31" t="s">
        <v>49</v>
      </c>
      <c r="F4" s="31">
        <v>443</v>
      </c>
      <c r="G4" s="33"/>
      <c r="H4" s="33"/>
      <c r="I4" s="31"/>
      <c r="J4" s="31"/>
      <c r="K4" s="33"/>
      <c r="L4" s="33"/>
      <c r="M4" s="31"/>
      <c r="N4" s="31"/>
      <c r="O4" s="33" t="s">
        <v>49</v>
      </c>
      <c r="P4" s="33">
        <v>475</v>
      </c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 t="s">
        <v>49</v>
      </c>
      <c r="P5" s="33">
        <v>410</v>
      </c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0</v>
      </c>
      <c r="B41" s="56">
        <f>SUM(B3:B40)</f>
        <v>0</v>
      </c>
      <c r="C41" s="57">
        <f t="shared" ref="C41" si="0">COUNT(D3:D40)</f>
        <v>1</v>
      </c>
      <c r="D41" s="57">
        <f t="shared" ref="D41" si="1">SUM(D3:D40)</f>
        <v>535</v>
      </c>
      <c r="E41" s="56">
        <f t="shared" ref="E41" si="2">COUNT(F3:F40)</f>
        <v>2</v>
      </c>
      <c r="F41" s="56">
        <f t="shared" ref="F41" si="3">SUM(F3:F40)</f>
        <v>908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1</v>
      </c>
      <c r="N41" s="56">
        <f t="shared" ref="N41" si="11">SUM(N3:N40)</f>
        <v>495</v>
      </c>
      <c r="O41" s="57">
        <f t="shared" ref="O41" si="12">COUNT(P3:P40)</f>
        <v>3</v>
      </c>
      <c r="P41" s="57">
        <f t="shared" ref="P41" si="13">SUM(P3:P40)</f>
        <v>1390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sheetPr codeName="Feuil44"/>
  <dimension ref="A1:P41"/>
  <sheetViews>
    <sheetView topLeftCell="D1" workbookViewId="0">
      <selection activeCell="P3" sqref="P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442</v>
      </c>
      <c r="C3" s="33" t="s">
        <v>49</v>
      </c>
      <c r="D3" s="33">
        <v>678</v>
      </c>
      <c r="E3" s="31"/>
      <c r="F3" s="31"/>
      <c r="G3" s="33"/>
      <c r="H3" s="33"/>
      <c r="I3" s="31"/>
      <c r="J3" s="31"/>
      <c r="K3" s="33"/>
      <c r="L3" s="33"/>
      <c r="M3" s="31" t="s">
        <v>49</v>
      </c>
      <c r="N3" s="31">
        <v>466</v>
      </c>
      <c r="O3" s="33"/>
      <c r="P3" s="33"/>
    </row>
    <row r="4" spans="1:16">
      <c r="A4" s="30" t="s">
        <v>49</v>
      </c>
      <c r="B4" s="31">
        <v>451</v>
      </c>
      <c r="C4" s="33" t="s">
        <v>49</v>
      </c>
      <c r="D4" s="33">
        <v>515</v>
      </c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 t="s">
        <v>49</v>
      </c>
      <c r="B5" s="31">
        <v>475</v>
      </c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 t="s">
        <v>49</v>
      </c>
      <c r="B6" s="31">
        <v>549</v>
      </c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 t="s">
        <v>49</v>
      </c>
      <c r="B7" s="31">
        <v>491</v>
      </c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5</v>
      </c>
      <c r="B41" s="56">
        <f>SUM(B3:B40)</f>
        <v>2408</v>
      </c>
      <c r="C41" s="57">
        <f t="shared" ref="C41" si="0">COUNT(D3:D40)</f>
        <v>2</v>
      </c>
      <c r="D41" s="57">
        <f t="shared" ref="D41" si="1">SUM(D3:D40)</f>
        <v>1193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1</v>
      </c>
      <c r="N41" s="56">
        <f t="shared" ref="N41" si="11">SUM(N3:N40)</f>
        <v>466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sheetPr codeName="Feuil45"/>
  <dimension ref="A1:P41"/>
  <sheetViews>
    <sheetView topLeftCell="E1" workbookViewId="0">
      <selection activeCell="Q4" sqref="Q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472</v>
      </c>
      <c r="C3" s="33" t="s">
        <v>49</v>
      </c>
      <c r="D3" s="33">
        <v>423</v>
      </c>
      <c r="E3" s="31" t="s">
        <v>49</v>
      </c>
      <c r="F3" s="31">
        <v>417</v>
      </c>
      <c r="G3" s="33" t="s">
        <v>49</v>
      </c>
      <c r="H3" s="33">
        <v>505</v>
      </c>
      <c r="I3" s="31" t="s">
        <v>49</v>
      </c>
      <c r="J3" s="31">
        <v>450</v>
      </c>
      <c r="K3" s="33" t="s">
        <v>49</v>
      </c>
      <c r="L3" s="33">
        <v>490</v>
      </c>
      <c r="M3" s="31" t="s">
        <v>49</v>
      </c>
      <c r="N3" s="31">
        <v>442</v>
      </c>
      <c r="O3" s="33" t="s">
        <v>49</v>
      </c>
      <c r="P3" s="33">
        <v>415</v>
      </c>
    </row>
    <row r="4" spans="1:16">
      <c r="A4" s="30" t="s">
        <v>49</v>
      </c>
      <c r="B4" s="31">
        <v>449</v>
      </c>
      <c r="C4" s="33" t="s">
        <v>49</v>
      </c>
      <c r="D4" s="33">
        <v>541</v>
      </c>
      <c r="E4" s="31" t="s">
        <v>49</v>
      </c>
      <c r="F4" s="31">
        <v>567</v>
      </c>
      <c r="G4" s="33" t="s">
        <v>49</v>
      </c>
      <c r="H4" s="33">
        <v>505</v>
      </c>
      <c r="I4" s="31" t="s">
        <v>49</v>
      </c>
      <c r="J4" s="31">
        <v>508</v>
      </c>
      <c r="K4" s="33" t="s">
        <v>49</v>
      </c>
      <c r="L4" s="33">
        <v>495</v>
      </c>
      <c r="M4" s="31" t="s">
        <v>49</v>
      </c>
      <c r="N4" s="31">
        <v>511</v>
      </c>
      <c r="O4" s="33" t="s">
        <v>49</v>
      </c>
      <c r="P4" s="33">
        <v>506</v>
      </c>
    </row>
    <row r="5" spans="1:16">
      <c r="A5" s="30"/>
      <c r="B5" s="31"/>
      <c r="C5" s="33" t="s">
        <v>49</v>
      </c>
      <c r="D5" s="33">
        <v>429</v>
      </c>
      <c r="E5" s="31" t="s">
        <v>49</v>
      </c>
      <c r="F5" s="31">
        <v>426</v>
      </c>
      <c r="G5" s="33" t="s">
        <v>49</v>
      </c>
      <c r="H5" s="33">
        <v>502</v>
      </c>
      <c r="I5" s="31"/>
      <c r="J5" s="31"/>
      <c r="K5" s="33" t="s">
        <v>49</v>
      </c>
      <c r="L5" s="33">
        <v>462</v>
      </c>
      <c r="M5" s="31" t="s">
        <v>49</v>
      </c>
      <c r="N5" s="31">
        <v>545</v>
      </c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 t="s">
        <v>49</v>
      </c>
      <c r="L6" s="33">
        <v>409</v>
      </c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2</v>
      </c>
      <c r="B41" s="56">
        <f>SUM(B3:B40)</f>
        <v>921</v>
      </c>
      <c r="C41" s="57">
        <f t="shared" ref="C41" si="0">COUNT(D3:D40)</f>
        <v>3</v>
      </c>
      <c r="D41" s="57">
        <f t="shared" ref="D41" si="1">SUM(D3:D40)</f>
        <v>1393</v>
      </c>
      <c r="E41" s="56">
        <f t="shared" ref="E41" si="2">COUNT(F3:F40)</f>
        <v>3</v>
      </c>
      <c r="F41" s="56">
        <f t="shared" ref="F41" si="3">SUM(F3:F40)</f>
        <v>1410</v>
      </c>
      <c r="G41" s="57">
        <f t="shared" ref="G41" si="4">COUNT(H3:H40)</f>
        <v>3</v>
      </c>
      <c r="H41" s="57">
        <f t="shared" ref="H41" si="5">SUM(H3:H40)</f>
        <v>1512</v>
      </c>
      <c r="I41" s="56">
        <f t="shared" ref="I41" si="6">COUNT(J3:J40)</f>
        <v>2</v>
      </c>
      <c r="J41" s="56">
        <f t="shared" ref="J41" si="7">SUM(J3:J40)</f>
        <v>958</v>
      </c>
      <c r="K41" s="57">
        <f t="shared" ref="K41" si="8">COUNT(L3:L40)</f>
        <v>4</v>
      </c>
      <c r="L41" s="57">
        <f t="shared" ref="L41" si="9">SUM(L3:L40)</f>
        <v>1856</v>
      </c>
      <c r="M41" s="56">
        <f t="shared" ref="M41" si="10">COUNT(N3:N40)</f>
        <v>3</v>
      </c>
      <c r="N41" s="56">
        <f t="shared" ref="N41" si="11">SUM(N3:N40)</f>
        <v>1498</v>
      </c>
      <c r="O41" s="57">
        <f t="shared" ref="O41" si="12">COUNT(P3:P40)</f>
        <v>2</v>
      </c>
      <c r="P41" s="57">
        <f t="shared" ref="P41" si="13">SUM(P3:P40)</f>
        <v>921</v>
      </c>
    </row>
  </sheetData>
  <mergeCells count="8">
    <mergeCell ref="K1:L1"/>
    <mergeCell ref="M1:N1"/>
    <mergeCell ref="O1:P1"/>
    <mergeCell ref="A1:B1"/>
    <mergeCell ref="C1:D1"/>
    <mergeCell ref="E1:F1"/>
    <mergeCell ref="G1:H1"/>
    <mergeCell ref="I1:J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sheetPr codeName="Feuil46"/>
  <dimension ref="A1:P41"/>
  <sheetViews>
    <sheetView topLeftCell="C1" workbookViewId="0">
      <selection activeCell="O4" sqref="O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608</v>
      </c>
      <c r="C3" s="33" t="s">
        <v>49</v>
      </c>
      <c r="D3" s="33">
        <v>535</v>
      </c>
      <c r="E3" s="31" t="s">
        <v>49</v>
      </c>
      <c r="F3" s="31">
        <v>570</v>
      </c>
      <c r="G3" s="33" t="s">
        <v>49</v>
      </c>
      <c r="H3" s="33">
        <v>525</v>
      </c>
      <c r="I3" s="31" t="s">
        <v>49</v>
      </c>
      <c r="J3" s="31">
        <v>482</v>
      </c>
      <c r="K3" s="33" t="s">
        <v>49</v>
      </c>
      <c r="L3" s="33">
        <v>682</v>
      </c>
      <c r="M3" s="31" t="s">
        <v>49</v>
      </c>
      <c r="N3" s="31">
        <v>507</v>
      </c>
      <c r="O3" s="33"/>
      <c r="P3" s="33"/>
    </row>
    <row r="4" spans="1:16">
      <c r="A4" s="30" t="s">
        <v>49</v>
      </c>
      <c r="B4" s="31">
        <v>447</v>
      </c>
      <c r="C4" s="33" t="s">
        <v>49</v>
      </c>
      <c r="D4" s="33">
        <v>542</v>
      </c>
      <c r="E4" s="31" t="s">
        <v>49</v>
      </c>
      <c r="F4" s="31">
        <v>545</v>
      </c>
      <c r="G4" s="33" t="s">
        <v>49</v>
      </c>
      <c r="H4" s="33">
        <v>450</v>
      </c>
      <c r="I4" s="31"/>
      <c r="J4" s="31"/>
      <c r="K4" s="33"/>
      <c r="L4" s="33"/>
      <c r="M4" s="31" t="s">
        <v>49</v>
      </c>
      <c r="N4" s="31">
        <v>559</v>
      </c>
      <c r="O4" s="33"/>
      <c r="P4" s="33"/>
    </row>
    <row r="5" spans="1:16">
      <c r="A5" s="30" t="s">
        <v>49</v>
      </c>
      <c r="B5" s="31">
        <v>431</v>
      </c>
      <c r="C5" s="33"/>
      <c r="D5" s="33"/>
      <c r="E5" s="31" t="s">
        <v>49</v>
      </c>
      <c r="F5" s="31">
        <v>532</v>
      </c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 t="s">
        <v>49</v>
      </c>
      <c r="F6" s="31">
        <v>456</v>
      </c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 t="s">
        <v>49</v>
      </c>
      <c r="F7" s="31">
        <v>525</v>
      </c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3</v>
      </c>
      <c r="B41" s="56">
        <f>SUM(B3:B40)</f>
        <v>1486</v>
      </c>
      <c r="C41" s="57">
        <f t="shared" ref="C41" si="0">COUNT(D3:D40)</f>
        <v>2</v>
      </c>
      <c r="D41" s="57">
        <f t="shared" ref="D41" si="1">SUM(D3:D40)</f>
        <v>1077</v>
      </c>
      <c r="E41" s="56">
        <f t="shared" ref="E41" si="2">COUNT(F3:F40)</f>
        <v>5</v>
      </c>
      <c r="F41" s="56">
        <f t="shared" ref="F41" si="3">SUM(F3:F40)</f>
        <v>2628</v>
      </c>
      <c r="G41" s="57">
        <f t="shared" ref="G41" si="4">COUNT(H3:H40)</f>
        <v>2</v>
      </c>
      <c r="H41" s="57">
        <f t="shared" ref="H41" si="5">SUM(H3:H40)</f>
        <v>975</v>
      </c>
      <c r="I41" s="56">
        <f t="shared" ref="I41" si="6">COUNT(J3:J40)</f>
        <v>1</v>
      </c>
      <c r="J41" s="56">
        <f t="shared" ref="J41" si="7">SUM(J3:J40)</f>
        <v>482</v>
      </c>
      <c r="K41" s="57">
        <f t="shared" ref="K41" si="8">COUNT(L3:L40)</f>
        <v>1</v>
      </c>
      <c r="L41" s="57">
        <f t="shared" ref="L41" si="9">SUM(L3:L40)</f>
        <v>682</v>
      </c>
      <c r="M41" s="56">
        <f t="shared" ref="M41" si="10">COUNT(N3:N40)</f>
        <v>2</v>
      </c>
      <c r="N41" s="56">
        <f t="shared" ref="N41" si="11">SUM(N3:N40)</f>
        <v>1066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Feuil47"/>
  <dimension ref="A1:P41"/>
  <sheetViews>
    <sheetView topLeftCell="E1" workbookViewId="0">
      <selection activeCell="Q3" sqref="Q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430</v>
      </c>
      <c r="C3" s="33" t="s">
        <v>49</v>
      </c>
      <c r="D3" s="33">
        <v>430</v>
      </c>
      <c r="E3" s="31"/>
      <c r="F3" s="31"/>
      <c r="G3" s="33"/>
      <c r="H3" s="33"/>
      <c r="I3" s="31"/>
      <c r="J3" s="31"/>
      <c r="K3" s="33"/>
      <c r="L3" s="33"/>
      <c r="M3" s="31" t="s">
        <v>49</v>
      </c>
      <c r="N3" s="31">
        <v>600</v>
      </c>
      <c r="O3" s="33" t="s">
        <v>49</v>
      </c>
      <c r="P3" s="33">
        <v>510</v>
      </c>
    </row>
    <row r="4" spans="1:16">
      <c r="A4" s="30"/>
      <c r="B4" s="31"/>
      <c r="C4" s="33" t="s">
        <v>49</v>
      </c>
      <c r="D4" s="33">
        <v>510</v>
      </c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1</v>
      </c>
      <c r="B41" s="56">
        <f>SUM(B3:B40)</f>
        <v>430</v>
      </c>
      <c r="C41" s="57">
        <f t="shared" ref="C41" si="0">COUNT(D3:D40)</f>
        <v>2</v>
      </c>
      <c r="D41" s="57">
        <f t="shared" ref="D41" si="1">SUM(D3:D40)</f>
        <v>940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0</v>
      </c>
      <c r="L41" s="57">
        <f t="shared" ref="L41" si="9">SUM(L3:L40)</f>
        <v>0</v>
      </c>
      <c r="M41" s="56">
        <f t="shared" ref="M41" si="10">COUNT(N3:N40)</f>
        <v>1</v>
      </c>
      <c r="N41" s="56">
        <f t="shared" ref="N41" si="11">SUM(N3:N40)</f>
        <v>600</v>
      </c>
      <c r="O41" s="57">
        <f t="shared" ref="O41" si="12">COUNT(P3:P40)</f>
        <v>1</v>
      </c>
      <c r="P41" s="57">
        <f t="shared" ref="P41" si="13">SUM(P3:P40)</f>
        <v>510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sheetPr codeName="Feuil48"/>
  <dimension ref="A1:P41"/>
  <sheetViews>
    <sheetView topLeftCell="D1" workbookViewId="0">
      <selection activeCell="P3" sqref="P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530</v>
      </c>
      <c r="C3" s="33"/>
      <c r="D3" s="33"/>
      <c r="E3" s="31"/>
      <c r="F3" s="31"/>
      <c r="G3" s="33"/>
      <c r="H3" s="33"/>
      <c r="I3" s="31" t="s">
        <v>49</v>
      </c>
      <c r="J3" s="31">
        <v>585</v>
      </c>
      <c r="K3" s="33" t="s">
        <v>49</v>
      </c>
      <c r="L3" s="33">
        <v>445</v>
      </c>
      <c r="M3" s="31" t="s">
        <v>49</v>
      </c>
      <c r="N3" s="31">
        <v>488</v>
      </c>
      <c r="O3" s="33" t="s">
        <v>49</v>
      </c>
      <c r="P3" s="33">
        <v>437</v>
      </c>
    </row>
    <row r="4" spans="1:16">
      <c r="A4" s="30" t="s">
        <v>49</v>
      </c>
      <c r="B4" s="31">
        <v>465</v>
      </c>
      <c r="C4" s="33"/>
      <c r="D4" s="33"/>
      <c r="E4" s="31"/>
      <c r="F4" s="31"/>
      <c r="G4" s="33"/>
      <c r="H4" s="33"/>
      <c r="I4" s="31"/>
      <c r="J4" s="31"/>
      <c r="K4" s="33" t="s">
        <v>49</v>
      </c>
      <c r="L4" s="33">
        <v>535</v>
      </c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2</v>
      </c>
      <c r="B41" s="56">
        <f>SUM(B3:B40)</f>
        <v>995</v>
      </c>
      <c r="C41" s="57">
        <f t="shared" ref="C41" si="0">COUNT(D3:D40)</f>
        <v>0</v>
      </c>
      <c r="D41" s="57">
        <f t="shared" ref="D41" si="1">SUM(D3:D40)</f>
        <v>0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1</v>
      </c>
      <c r="J41" s="56">
        <f t="shared" ref="J41" si="7">SUM(J3:J40)</f>
        <v>585</v>
      </c>
      <c r="K41" s="57">
        <f t="shared" ref="K41" si="8">COUNT(L3:L40)</f>
        <v>2</v>
      </c>
      <c r="L41" s="57">
        <f t="shared" ref="L41" si="9">SUM(L3:L40)</f>
        <v>980</v>
      </c>
      <c r="M41" s="56">
        <f t="shared" ref="M41" si="10">COUNT(N3:N40)</f>
        <v>1</v>
      </c>
      <c r="N41" s="56">
        <f t="shared" ref="N41" si="11">SUM(N3:N40)</f>
        <v>488</v>
      </c>
      <c r="O41" s="57">
        <f t="shared" ref="O41" si="12">COUNT(P3:P40)</f>
        <v>1</v>
      </c>
      <c r="P41" s="57">
        <f t="shared" ref="P41" si="13">SUM(P3:P40)</f>
        <v>437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>
  <sheetPr codeName="Feuil49"/>
  <dimension ref="A1:P41"/>
  <sheetViews>
    <sheetView topLeftCell="C1" workbookViewId="0">
      <selection activeCell="O3" sqref="O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555</v>
      </c>
      <c r="C3" s="33" t="s">
        <v>49</v>
      </c>
      <c r="D3" s="33">
        <v>485</v>
      </c>
      <c r="E3" s="31"/>
      <c r="F3" s="31"/>
      <c r="G3" s="33"/>
      <c r="H3" s="33"/>
      <c r="I3" s="31"/>
      <c r="J3" s="31"/>
      <c r="K3" s="33" t="s">
        <v>49</v>
      </c>
      <c r="L3" s="33">
        <v>469</v>
      </c>
      <c r="M3" s="31" t="s">
        <v>49</v>
      </c>
      <c r="N3" s="31">
        <v>455</v>
      </c>
      <c r="O3" s="33"/>
      <c r="P3" s="33"/>
    </row>
    <row r="4" spans="1:16">
      <c r="A4" s="30"/>
      <c r="B4" s="31"/>
      <c r="C4" s="33"/>
      <c r="D4" s="33"/>
      <c r="E4" s="31"/>
      <c r="F4" s="31"/>
      <c r="G4" s="33"/>
      <c r="H4" s="33"/>
      <c r="I4" s="31"/>
      <c r="J4" s="31"/>
      <c r="K4" s="33"/>
      <c r="L4" s="33"/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1</v>
      </c>
      <c r="B41" s="56">
        <f>SUM(B3:B40)</f>
        <v>555</v>
      </c>
      <c r="C41" s="57">
        <f t="shared" ref="C41" si="0">COUNT(D3:D40)</f>
        <v>1</v>
      </c>
      <c r="D41" s="57">
        <f t="shared" ref="D41" si="1">SUM(D3:D40)</f>
        <v>485</v>
      </c>
      <c r="E41" s="56">
        <f t="shared" ref="E41" si="2">COUNT(F3:F40)</f>
        <v>0</v>
      </c>
      <c r="F41" s="56">
        <f t="shared" ref="F41" si="3">SUM(F3:F40)</f>
        <v>0</v>
      </c>
      <c r="G41" s="57">
        <f t="shared" ref="G41" si="4">COUNT(H3:H40)</f>
        <v>0</v>
      </c>
      <c r="H41" s="57">
        <f t="shared" ref="H41" si="5">SUM(H3:H40)</f>
        <v>0</v>
      </c>
      <c r="I41" s="56">
        <f t="shared" ref="I41" si="6">COUNT(J3:J40)</f>
        <v>0</v>
      </c>
      <c r="J41" s="56">
        <f t="shared" ref="J41" si="7">SUM(J3:J40)</f>
        <v>0</v>
      </c>
      <c r="K41" s="57">
        <f t="shared" ref="K41" si="8">COUNT(L3:L40)</f>
        <v>1</v>
      </c>
      <c r="L41" s="57">
        <f t="shared" ref="L41" si="9">SUM(L3:L40)</f>
        <v>469</v>
      </c>
      <c r="M41" s="56">
        <f t="shared" ref="M41" si="10">COUNT(N3:N40)</f>
        <v>1</v>
      </c>
      <c r="N41" s="56">
        <f t="shared" ref="N41" si="11">SUM(N3:N40)</f>
        <v>455</v>
      </c>
      <c r="O41" s="57">
        <f t="shared" ref="O41" si="12">COUNT(P3:P40)</f>
        <v>0</v>
      </c>
      <c r="P41" s="57">
        <f t="shared" ref="P41" si="13">SUM(P3:P40)</f>
        <v>0</v>
      </c>
    </row>
  </sheetData>
  <mergeCells count="8">
    <mergeCell ref="K1:L1"/>
    <mergeCell ref="M1:N1"/>
    <mergeCell ref="O1:P1"/>
    <mergeCell ref="A1:B1"/>
    <mergeCell ref="C1:D1"/>
    <mergeCell ref="E1:F1"/>
    <mergeCell ref="G1:H1"/>
    <mergeCell ref="I1:J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BD32"/>
  <sheetViews>
    <sheetView topLeftCell="A10" workbookViewId="0">
      <selection activeCell="H12" sqref="H12"/>
    </sheetView>
  </sheetViews>
  <sheetFormatPr baseColWidth="10" defaultRowHeight="12.75"/>
  <cols>
    <col min="1" max="1" width="11.28515625" bestFit="1" customWidth="1"/>
    <col min="2" max="2" width="5.5703125" bestFit="1" customWidth="1"/>
    <col min="3" max="3" width="19.28515625" bestFit="1" customWidth="1"/>
    <col min="4" max="4" width="7.140625" customWidth="1"/>
    <col min="5" max="5" width="11" bestFit="1" customWidth="1"/>
    <col min="6" max="6" width="8.28515625" bestFit="1" customWidth="1"/>
    <col min="7" max="7" width="8.85546875" bestFit="1" customWidth="1"/>
    <col min="8" max="8" width="7.7109375" bestFit="1" customWidth="1"/>
    <col min="9" max="9" width="7.7109375" customWidth="1"/>
    <col min="10" max="10" width="11.5703125" bestFit="1" customWidth="1"/>
    <col min="11" max="11" width="7" bestFit="1" customWidth="1"/>
    <col min="12" max="12" width="5" bestFit="1" customWidth="1"/>
    <col min="13" max="13" width="10.28515625" style="40" bestFit="1" customWidth="1"/>
    <col min="14" max="14" width="8.140625" style="40" bestFit="1" customWidth="1"/>
    <col min="15" max="15" width="6.140625" customWidth="1"/>
    <col min="16" max="16" width="11.7109375" bestFit="1" customWidth="1"/>
    <col min="17" max="17" width="7" bestFit="1" customWidth="1"/>
    <col min="18" max="18" width="6.42578125" bestFit="1" customWidth="1"/>
    <col min="19" max="19" width="10.28515625" bestFit="1" customWidth="1"/>
    <col min="20" max="20" width="6.140625" bestFit="1" customWidth="1"/>
    <col min="21" max="21" width="6.140625" customWidth="1"/>
    <col min="22" max="22" width="9.140625" customWidth="1"/>
    <col min="23" max="23" width="6.28515625" bestFit="1" customWidth="1"/>
    <col min="24" max="24" width="6.42578125" bestFit="1" customWidth="1"/>
    <col min="25" max="25" width="10.28515625" bestFit="1" customWidth="1"/>
    <col min="26" max="26" width="6.140625" bestFit="1" customWidth="1"/>
    <col min="27" max="27" width="6.140625" customWidth="1"/>
    <col min="28" max="28" width="9" customWidth="1"/>
    <col min="29" max="29" width="6.28515625" bestFit="1" customWidth="1"/>
    <col min="30" max="30" width="8.42578125" bestFit="1" customWidth="1"/>
    <col min="31" max="31" width="10.28515625" bestFit="1" customWidth="1"/>
    <col min="32" max="32" width="6.140625" bestFit="1" customWidth="1"/>
    <col min="33" max="33" width="9.85546875" bestFit="1" customWidth="1"/>
    <col min="34" max="34" width="9.42578125" bestFit="1" customWidth="1"/>
    <col min="35" max="35" width="9.85546875" bestFit="1" customWidth="1"/>
    <col min="36" max="36" width="8.42578125" bestFit="1" customWidth="1"/>
    <col min="37" max="37" width="10.28515625" bestFit="1" customWidth="1"/>
    <col min="38" max="38" width="6.140625" bestFit="1" customWidth="1"/>
    <col min="39" max="39" width="9.85546875" bestFit="1" customWidth="1"/>
    <col min="40" max="40" width="9.42578125" bestFit="1" customWidth="1"/>
    <col min="41" max="42" width="8.85546875" bestFit="1" customWidth="1"/>
    <col min="43" max="43" width="10.28515625" bestFit="1" customWidth="1"/>
    <col min="44" max="44" width="6.140625" bestFit="1" customWidth="1"/>
    <col min="45" max="45" width="9.85546875" bestFit="1" customWidth="1"/>
    <col min="46" max="46" width="9.42578125" bestFit="1" customWidth="1"/>
    <col min="47" max="48" width="8.85546875" bestFit="1" customWidth="1"/>
    <col min="49" max="49" width="10.28515625" bestFit="1" customWidth="1"/>
    <col min="50" max="50" width="6.140625" bestFit="1" customWidth="1"/>
    <col min="51" max="51" width="8.42578125" customWidth="1"/>
    <col min="52" max="52" width="8.7109375" customWidth="1"/>
    <col min="53" max="54" width="8.85546875" bestFit="1" customWidth="1"/>
    <col min="55" max="55" width="10.28515625" bestFit="1" customWidth="1"/>
    <col min="56" max="56" width="6.140625" bestFit="1" customWidth="1"/>
  </cols>
  <sheetData>
    <row r="1" spans="1:56" ht="13.5" thickBot="1">
      <c r="C1" s="19" t="s">
        <v>31</v>
      </c>
      <c r="D1" s="19"/>
      <c r="E1" s="109" t="s">
        <v>31</v>
      </c>
      <c r="F1" s="109"/>
      <c r="G1" s="109"/>
      <c r="H1" s="109"/>
      <c r="I1" s="106" t="s">
        <v>21</v>
      </c>
      <c r="J1" s="110"/>
      <c r="K1" s="110"/>
      <c r="L1" s="110"/>
      <c r="M1" s="110"/>
      <c r="N1" s="108"/>
      <c r="O1" s="106" t="s">
        <v>32</v>
      </c>
      <c r="P1" s="107"/>
      <c r="Q1" s="107"/>
      <c r="R1" s="107"/>
      <c r="S1" s="107"/>
      <c r="T1" s="108"/>
      <c r="U1" s="106" t="s">
        <v>23</v>
      </c>
      <c r="V1" s="107"/>
      <c r="W1" s="107"/>
      <c r="X1" s="107"/>
      <c r="Y1" s="107"/>
      <c r="Z1" s="108"/>
      <c r="AA1" s="106" t="s">
        <v>24</v>
      </c>
      <c r="AB1" s="107"/>
      <c r="AC1" s="107"/>
      <c r="AD1" s="107"/>
      <c r="AE1" s="107"/>
      <c r="AF1" s="108"/>
      <c r="AG1" s="106" t="s">
        <v>25</v>
      </c>
      <c r="AH1" s="107"/>
      <c r="AI1" s="107"/>
      <c r="AJ1" s="107"/>
      <c r="AK1" s="107"/>
      <c r="AL1" s="108"/>
      <c r="AM1" s="106" t="s">
        <v>26</v>
      </c>
      <c r="AN1" s="107"/>
      <c r="AO1" s="107"/>
      <c r="AP1" s="107"/>
      <c r="AQ1" s="107"/>
      <c r="AR1" s="108"/>
      <c r="AS1" s="106" t="s">
        <v>27</v>
      </c>
      <c r="AT1" s="107"/>
      <c r="AU1" s="107"/>
      <c r="AV1" s="107"/>
      <c r="AW1" s="107"/>
      <c r="AX1" s="108"/>
      <c r="AY1" s="106" t="s">
        <v>28</v>
      </c>
      <c r="AZ1" s="107"/>
      <c r="BA1" s="107"/>
      <c r="BB1" s="107"/>
      <c r="BC1" s="107"/>
      <c r="BD1" s="108"/>
    </row>
    <row r="2" spans="1:56" ht="13.5" thickBot="1">
      <c r="A2" s="64" t="s">
        <v>54</v>
      </c>
      <c r="B2" s="65" t="s">
        <v>0</v>
      </c>
      <c r="C2" s="66" t="s">
        <v>37</v>
      </c>
      <c r="D2" s="66" t="s">
        <v>69</v>
      </c>
      <c r="E2" s="63" t="s">
        <v>53</v>
      </c>
      <c r="F2" s="35" t="s">
        <v>56</v>
      </c>
      <c r="G2" s="35" t="s">
        <v>34</v>
      </c>
      <c r="H2" s="36" t="s">
        <v>55</v>
      </c>
      <c r="I2" s="69" t="s">
        <v>70</v>
      </c>
      <c r="J2" s="28" t="s">
        <v>71</v>
      </c>
      <c r="K2" s="49" t="s">
        <v>34</v>
      </c>
      <c r="L2" s="50" t="s">
        <v>52</v>
      </c>
      <c r="M2" s="70" t="s">
        <v>50</v>
      </c>
      <c r="N2" s="71" t="s">
        <v>51</v>
      </c>
      <c r="O2" s="69" t="s">
        <v>70</v>
      </c>
      <c r="P2" s="28" t="s">
        <v>33</v>
      </c>
      <c r="Q2" s="49" t="s">
        <v>34</v>
      </c>
      <c r="R2" s="50" t="s">
        <v>52</v>
      </c>
      <c r="S2" s="29" t="s">
        <v>50</v>
      </c>
      <c r="T2" s="38" t="s">
        <v>51</v>
      </c>
      <c r="U2" s="69" t="s">
        <v>70</v>
      </c>
      <c r="V2" s="28" t="s">
        <v>33</v>
      </c>
      <c r="W2" s="49" t="s">
        <v>34</v>
      </c>
      <c r="X2" s="50" t="s">
        <v>52</v>
      </c>
      <c r="Y2" s="29" t="s">
        <v>50</v>
      </c>
      <c r="Z2" s="38" t="s">
        <v>51</v>
      </c>
      <c r="AA2" s="69" t="s">
        <v>70</v>
      </c>
      <c r="AB2" s="28" t="s">
        <v>33</v>
      </c>
      <c r="AC2" s="49" t="s">
        <v>34</v>
      </c>
      <c r="AD2" s="50" t="s">
        <v>52</v>
      </c>
      <c r="AE2" s="29" t="s">
        <v>50</v>
      </c>
      <c r="AF2" s="38" t="s">
        <v>51</v>
      </c>
      <c r="AG2" s="96" t="s">
        <v>70</v>
      </c>
      <c r="AH2" s="28" t="s">
        <v>33</v>
      </c>
      <c r="AI2" s="49" t="s">
        <v>34</v>
      </c>
      <c r="AJ2" s="50" t="s">
        <v>52</v>
      </c>
      <c r="AK2" s="29" t="s">
        <v>50</v>
      </c>
      <c r="AL2" s="38" t="s">
        <v>51</v>
      </c>
      <c r="AM2" s="69" t="s">
        <v>70</v>
      </c>
      <c r="AN2" s="28" t="s">
        <v>33</v>
      </c>
      <c r="AO2" s="49" t="s">
        <v>34</v>
      </c>
      <c r="AP2" s="50" t="s">
        <v>52</v>
      </c>
      <c r="AQ2" s="29" t="s">
        <v>50</v>
      </c>
      <c r="AR2" s="38" t="s">
        <v>51</v>
      </c>
      <c r="AS2" s="69" t="s">
        <v>70</v>
      </c>
      <c r="AT2" s="28" t="s">
        <v>33</v>
      </c>
      <c r="AU2" s="49" t="s">
        <v>34</v>
      </c>
      <c r="AV2" s="50" t="s">
        <v>52</v>
      </c>
      <c r="AW2" s="29" t="s">
        <v>50</v>
      </c>
      <c r="AX2" s="38" t="s">
        <v>51</v>
      </c>
      <c r="AY2" s="69" t="s">
        <v>70</v>
      </c>
      <c r="AZ2" s="28" t="s">
        <v>33</v>
      </c>
      <c r="BA2" s="49" t="s">
        <v>34</v>
      </c>
      <c r="BB2" s="50" t="s">
        <v>52</v>
      </c>
      <c r="BC2" s="29" t="s">
        <v>50</v>
      </c>
      <c r="BD2" s="38" t="s">
        <v>51</v>
      </c>
    </row>
    <row r="3" spans="1:56">
      <c r="A3" s="85">
        <f t="shared" ref="A3:A27" si="0">RANK(E3,$E$3:$E$27,1)</f>
        <v>23</v>
      </c>
      <c r="B3" s="86">
        <v>1</v>
      </c>
      <c r="C3" s="87" t="str">
        <f>VLOOKUP($B3,PARTICIPANTS!$B$1:$E$26,2,FALSE)</f>
        <v>Adam Christophe</v>
      </c>
      <c r="D3" s="87" t="str">
        <f>VLOOKUP($B3,PARTICIPANTS!$B$1:$E$26,3,FALSE)</f>
        <v>S</v>
      </c>
      <c r="E3" s="88">
        <f t="shared" ref="E3:E27" si="1">SUM(J3,P3,V3,AB3,AH3,AN3,AT3,AZ3)+F3</f>
        <v>151</v>
      </c>
      <c r="F3" s="89">
        <v>0</v>
      </c>
      <c r="G3" s="89">
        <f t="shared" ref="G3:G27" si="2">K3+Q3+W3+AC3+AI3+AO3+AU3+BA3</f>
        <v>4586</v>
      </c>
      <c r="H3" s="90">
        <f t="shared" ref="H3:H27" si="3">M3+N3+S3+T3+Y3+Z3+AE3+AF3+AK3+AL3+AQ3+AR3+AW3+AX3+BC3+BD3</f>
        <v>7</v>
      </c>
      <c r="I3" s="96" t="e">
        <f>VLOOKUP($C3,Rotations!$C$6:$K$30,2,FALSE)</f>
        <v>#N/A</v>
      </c>
      <c r="J3" s="91">
        <f>IF(($D3="S"),IF(PARTICIPANTS!$E2="P",IF((K3&gt;0),RANK(K3,K$3:K$27)-SUMPRODUCT(($D$3:$D$27&lt;&gt;$D3)*(K$3:K$27&gt;K3)),IF(($D3="s"),COUNTIFS($D$3:$D$27,"=S",K$3:K$27,"&gt;0"),COUNTIFS($D$3:$D$27,"=J",K$3:K$27,"&gt;0"))+PARTICIPANTS!$B$31),PARTICIPANTS!$B$29+PARTICIPANTS!$B$31 ),IF(PARTICIPANTS!$E2="P",IF((K3&gt;0),RANK(K3,K$3:K$27)-SUMPRODUCT(($D$3:$D$27&lt;&gt;$D3)*(K$3:K$27&gt;K3)),IF(($D3="s"),COUNTIFS($D$3:$D$27,"=S",K$3:K$27,"&gt;0"),COUNTIFS($D$3:$D$27,"=J",K$3:K$27,"&gt;0"))+PARTICIPANTS!$E$31),PARTICIPANTS!$E$29+PARTICIPANTS!$E$31 ))</f>
        <v>9</v>
      </c>
      <c r="K3" s="91">
        <f t="shared" ref="K3:K27" si="4">(M3*200)+(N3*10)+L3</f>
        <v>1941</v>
      </c>
      <c r="L3" s="91">
        <f>'Adam Christophe'!$B$41</f>
        <v>1341</v>
      </c>
      <c r="M3" s="92">
        <f>COUNTIFS('Adam Christophe'!$A$3:$A$40,"=S")</f>
        <v>3</v>
      </c>
      <c r="N3" s="92">
        <f>COUNTIFS('Adam Christophe'!$A$3:$A$40,"=A")</f>
        <v>0</v>
      </c>
      <c r="O3" s="96" t="e">
        <f>VLOOKUP($C3,Rotations!$C$6:$K$30,3,FALSE)</f>
        <v>#N/A</v>
      </c>
      <c r="P3" s="91">
        <f>IF(($D3="S"),IF(PARTICIPANTS!$E2="P",IF((Q3&gt;0),RANK(Q3,Q$3:Q$27)-SUMPRODUCT(($D$3:$D$27&lt;&gt;$D3)*(Q$3:Q$27&gt;Q3)),IF(($D3="s"),COUNTIFS($D$3:$D$27,"=S",Q$3:Q$27,"&gt;0"),COUNTIFS($D$3:$D$27,"=J",Q$3:Q$27,"&gt;0"))+PARTICIPANTS!$B$31),PARTICIPANTS!$B$29+PARTICIPANTS!$B$31 ),IF(PARTICIPANTS!$E2="P",IF((Q3&gt;0),RANK(Q3,Q$3:Q$27)-SUMPRODUCT(($D$3:$D$27&lt;&gt;$D3)*(Q$3:Q$27&gt;Q3)),IF(($D3="s"),COUNTIFS($D$3:$D$27,"=S",Q$3:Q$27,"&gt;0"),COUNTIFS($D$3:$D$27,"=J",Q$3:Q$27,"&gt;0"))+PARTICIPANTS!$E$31),PARTICIPANTS!$E$29+PARTICIPANTS!$E$31 ))</f>
        <v>29</v>
      </c>
      <c r="Q3" s="91">
        <f t="shared" ref="Q3:Q27" si="5">(S3*200)+(T3*10)+R3</f>
        <v>0</v>
      </c>
      <c r="R3" s="91">
        <f>'Adam Christophe'!$D$41</f>
        <v>0</v>
      </c>
      <c r="S3" s="91">
        <f>COUNTIFS('Adam Christophe'!$C$3:$C$40,"=S")</f>
        <v>0</v>
      </c>
      <c r="T3" s="91">
        <f>COUNTIFS('Adam Christophe'!$C$3:$C$40,"=A")</f>
        <v>0</v>
      </c>
      <c r="U3" s="96" t="e">
        <f>VLOOKUP($C3,Rotations!$C$6:$K$30,4,FALSE)</f>
        <v>#N/A</v>
      </c>
      <c r="V3" s="91">
        <f>IF(($D3="S"),IF(PARTICIPANTS!$E2="P",IF((W3&gt;0),RANK(W3,W$3:W$27)-SUMPRODUCT(($D$3:$D$27&lt;&gt;$D3)*(W$3:W$27&gt;W3)),IF(($D3="s"),COUNTIFS($D$3:$D$27,"=S",W$3:W$27,"&gt;0"),COUNTIFS($D$3:$D$27,"=J",W$3:W$27,"&gt;0"))+PARTICIPANTS!$B$31),PARTICIPANTS!$B$29+PARTICIPANTS!$B$31 ),IF(PARTICIPANTS!$E2="P",IF((W3&gt;0),RANK(W3,W$3:W$27)-SUMPRODUCT(($D$3:$D$27&lt;&gt;$D3)*(W$3:W$27&gt;W3)),IF(($D3="s"),COUNTIFS($D$3:$D$27,"=S",W$3:W$27,"&gt;0"),COUNTIFS($D$3:$D$27,"=J",W$3:W$27,"&gt;0"))+PARTICIPANTS!$E$31),PARTICIPANTS!$E$29+PARTICIPANTS!$E$31 ))</f>
        <v>26</v>
      </c>
      <c r="W3" s="91">
        <f t="shared" ref="W3:W27" si="6">(Y3*200)+(Z3*20)+X3</f>
        <v>0</v>
      </c>
      <c r="X3" s="91">
        <f>'Adam Christophe'!$F$41</f>
        <v>0</v>
      </c>
      <c r="Y3" s="91">
        <f>COUNTIFS('Adam Christophe'!$E$3:$E$40,"=S")</f>
        <v>0</v>
      </c>
      <c r="Z3" s="91">
        <f>COUNTIFS('Adam Christophe'!$E$3:$E$40,"=A")</f>
        <v>0</v>
      </c>
      <c r="AA3" s="96" t="e">
        <f>VLOOKUP($C3,Rotations!$C$6:$K$30,5,FALSE)</f>
        <v>#N/A</v>
      </c>
      <c r="AB3" s="91">
        <f>IF(($D3="S"),IF(PARTICIPANTS!$E2="P",IF((AC3&gt;0),RANK(AC3,AC$3:AC$27)-SUMPRODUCT(($D$3:$D$27&lt;&gt;$D3)*(AC$3:AC$27&gt;AC3)),IF(($D3="s"),COUNTIFS($D$3:$D$27,"=S",AC$3:AC$27,"&gt;0"),COUNTIFS($D$3:$D$27,"=J",AC$3:AC$27,"&gt;0"))+PARTICIPANTS!$B$31),PARTICIPANTS!$B$29+PARTICIPANTS!$B$31 ),IF(PARTICIPANTS!$E2="P",IF((AC3&gt;0),RANK(AC3,AC$3:AC$27)-SUMPRODUCT(($D$3:$D$27&lt;&gt;$D3)*(AC$3:AC$27&gt;AC3)),IF(($D3="s"),COUNTIFS($D$3:$D$27,"=S",AC$3:AC$27,"&gt;0"),COUNTIFS($D$3:$D$27,"=J",AC$3:AC$27,"&gt;0"))+PARTICIPANTS!$E$31),PARTICIPANTS!$E$29+PARTICIPANTS!$E$31 ))</f>
        <v>15</v>
      </c>
      <c r="AC3" s="91">
        <f t="shared" ref="AC3:AC27" si="7">(AE3*200)+(AF3*20)+AD3</f>
        <v>675</v>
      </c>
      <c r="AD3" s="91">
        <f>'Adam Christophe'!$H$41</f>
        <v>475</v>
      </c>
      <c r="AE3" s="91">
        <f>COUNTIFS('Adam Christophe'!$G$3:$G$40,"=S")</f>
        <v>1</v>
      </c>
      <c r="AF3" s="91">
        <f>COUNTIFS('Adam Christophe'!$G$3:$G$40,"=A")</f>
        <v>0</v>
      </c>
      <c r="AG3" s="96">
        <v>8</v>
      </c>
      <c r="AH3" s="91">
        <f>IF(($D3="S"),IF(PARTICIPANTS!$E2="P",IF((AI3&gt;0),RANK(AI3,AI$3:AI$27)-SUMPRODUCT(($D$3:$D$27&lt;&gt;$D3)*(AI$3:AI$27&gt;AI3)),IF(($D3="s"),COUNTIFS($D$3:$D$27,"=S",AI$3:AI$27,"&gt;0"),COUNTIFS($D$3:$D$27,"=J",AI$3:AI$27,"&gt;0"))+PARTICIPANTS!$B$31),PARTICIPANTS!$B$29+PARTICIPANTS!$B$31 ),IF(PARTICIPANTS!$E2="P",IF((AI3&gt;0),RANK(AI3,AI$3:AI$27)-SUMPRODUCT(($D$3:$D$27&lt;&gt;$D3)*(AI$3:AI$27&gt;AI3)),IF(($D3="s"),COUNTIFS($D$3:$D$27,"=S",AI$3:AI$27,"&gt;0"),COUNTIFS($D$3:$D$27,"=J",AI$3:AI$27,"&gt;0"))+PARTICIPANTS!$E$31),PARTICIPANTS!$E$29+PARTICIPANTS!$E$31 ))</f>
        <v>21</v>
      </c>
      <c r="AI3" s="91">
        <f t="shared" ref="AI3:AI27" si="8">(AK3*200)+(AL3*20)+AJ3</f>
        <v>0</v>
      </c>
      <c r="AJ3" s="91">
        <f>'Adam Christophe'!$J$41</f>
        <v>0</v>
      </c>
      <c r="AK3" s="91">
        <f>COUNTIFS('Adam Christophe'!$I$3:$I$40,"=S")</f>
        <v>0</v>
      </c>
      <c r="AL3" s="91">
        <f>COUNTIFS('Adam Christophe'!$I$3:$I$40,"=A")</f>
        <v>0</v>
      </c>
      <c r="AM3" s="96" t="e">
        <f>VLOOKUP($C3,Rotations!$C$6:$K$30,7,FALSE)</f>
        <v>#N/A</v>
      </c>
      <c r="AN3" s="91">
        <f>IF(($D3="S"),IF(PARTICIPANTS!$E2="P",IF((AO3&gt;0),RANK(AO3,AO$3:AO$27)-SUMPRODUCT(($D$3:$D$27&lt;&gt;$D3)*(AO$3:AO$27&gt;AO3)),IF(($D3="s"),COUNTIFS($D$3:$D$27,"=S",AO$3:AO$27,"&gt;0"),COUNTIFS($D$3:$D$27,"=J",AO$3:AO$27,"&gt;0"))+PARTICIPANTS!$B$31),PARTICIPANTS!$B$29+PARTICIPANTS!$B$31 ),IF(PARTICIPANTS!$E2="P",IF((AO3&gt;0),RANK(AO3,AO$3:AO$27)-SUMPRODUCT(($D$3:$D$27&lt;&gt;$D3)*(AO$3:AO$27&gt;AO3)),IF(($D3="s"),COUNTIFS($D$3:$D$27,"=S",AO$3:AO$27,"&gt;0"),COUNTIFS($D$3:$D$27,"=J",AO$3:AO$27,"&gt;0"))+PARTICIPANTS!$E$31),PARTICIPANTS!$E$29+PARTICIPANTS!$E$31 ))</f>
        <v>4</v>
      </c>
      <c r="AO3" s="91">
        <f t="shared" ref="AO3:AO27" si="9">(AQ3*200)+(AR3*20)+AP3</f>
        <v>1970</v>
      </c>
      <c r="AP3" s="91">
        <f>'Adam Christophe'!$L$41</f>
        <v>1370</v>
      </c>
      <c r="AQ3" s="91">
        <f>COUNTIFS('Adam Christophe'!$K$3:$K$40,"=S")</f>
        <v>3</v>
      </c>
      <c r="AR3" s="91">
        <f>COUNTIFS('Adam Christophe'!$K$3:$K$40,"=A")</f>
        <v>0</v>
      </c>
      <c r="AS3" s="96" t="e">
        <f>VLOOKUP($C3,Rotations!$C$6:$K$30,8,FALSE)</f>
        <v>#N/A</v>
      </c>
      <c r="AT3" s="91">
        <f>IF(($D3="S"),IF(PARTICIPANTS!$E2="P",IF((AU3&gt;0),RANK(AU3,AU$3:AU$27)-SUMPRODUCT(($D$3:$D$27&lt;&gt;$D3)*(AU$3:AU$27&gt;AU3)),IF(($D3="s"),COUNTIFS($D$3:$D$27,"=S",AU$3:AU$27,"&gt;0"),COUNTIFS($D$3:$D$27,"=J",AU$3:AU$27,"&gt;0"))+PARTICIPANTS!$B$31),PARTICIPANTS!$B$29+PARTICIPANTS!$B$31 ),IF(PARTICIPANTS!$E2="P",IF((AU3&gt;0),RANK(AU3,AU$3:AU$27)-SUMPRODUCT(($D$3:$D$27&lt;&gt;$D3)*(AU$3:AU$27&gt;AU3)),IF(($D3="s"),COUNTIFS($D$3:$D$27,"=S",AU$3:AU$27,"&gt;0"),COUNTIFS($D$3:$D$27,"=J",AU$3:AU$27,"&gt;0"))+PARTICIPANTS!$E$31),PARTICIPANTS!$E$29+PARTICIPANTS!$E$31 ))</f>
        <v>25</v>
      </c>
      <c r="AU3" s="91">
        <f t="shared" ref="AU3:AU27" si="10">(AW3*200)+(AX3*20)+AV3</f>
        <v>0</v>
      </c>
      <c r="AV3" s="91">
        <f>'Adam Christophe'!$N$41</f>
        <v>0</v>
      </c>
      <c r="AW3" s="91">
        <f>COUNTIFS('Adam Christophe'!$M$3:$M$40,"=S")</f>
        <v>0</v>
      </c>
      <c r="AX3" s="91">
        <f>COUNTIFS('Adam Christophe'!$M$3:$M$40,"=A")</f>
        <v>0</v>
      </c>
      <c r="AY3" s="96" t="e">
        <f>VLOOKUP($C3,Rotations!$C$6:$K$30,9,FALSE)</f>
        <v>#N/A</v>
      </c>
      <c r="AZ3" s="91">
        <f>IF(($D3="S"),IF(PARTICIPANTS!$E2="P",IF((BA3&gt;0),RANK(BA3,BA$3:BA$27)-SUMPRODUCT(($D$3:$D$27&lt;&gt;$D3)*(BA$3:BA$27&gt;BA3)),IF(($D3="s"),COUNTIFS($D$3:$D$27,"=S",BA$3:BA$27,"&gt;0"),COUNTIFS($D$3:$D$27,"=J",BA$3:BA$27,"&gt;0"))+PARTICIPANTS!$B$31),PARTICIPANTS!$B$29+PARTICIPANTS!$B$31 ),IF(PARTICIPANTS!$E2="P",IF((BA3&gt;0),RANK(BA3,BA$3:BA$27)-SUMPRODUCT(($D$3:$D$27&lt;&gt;$D3)*(BA$3:BA$27&gt;BA3)),IF(($D3="s"),COUNTIFS($D$3:$D$27,"=S",BA$3:BA$27,"&gt;0"),COUNTIFS($D$3:$D$27,"=J",BA$3:BA$27,"&gt;0"))+PARTICIPANTS!$E$31),PARTICIPANTS!$E$29+PARTICIPANTS!$E$31 ))</f>
        <v>22</v>
      </c>
      <c r="BA3" s="91">
        <f t="shared" ref="BA3:BA27" si="11">(BC3*200)+(BD3*20)+BB3</f>
        <v>0</v>
      </c>
      <c r="BB3" s="91">
        <f>'Adam Christophe'!$P$41</f>
        <v>0</v>
      </c>
      <c r="BC3" s="91">
        <f>COUNTIFS('Adam Christophe'!$O$3:$O$40,"=S")</f>
        <v>0</v>
      </c>
      <c r="BD3" s="91">
        <f>COUNTIFS('Adam Christophe'!$O$3:$O$40,"=A")</f>
        <v>0</v>
      </c>
    </row>
    <row r="4" spans="1:56">
      <c r="A4" s="75">
        <f t="shared" si="0"/>
        <v>7</v>
      </c>
      <c r="B4" s="76">
        <v>2</v>
      </c>
      <c r="C4" s="77" t="str">
        <f>VLOOKUP(B4,PARTICIPANTS!$B$1:$E$26,2,FALSE)</f>
        <v>Aguado Nicolas</v>
      </c>
      <c r="D4" s="77" t="str">
        <f>VLOOKUP($B4,PARTICIPANTS!$B$1:$E$26,3,FALSE)</f>
        <v>S</v>
      </c>
      <c r="E4" s="78">
        <f t="shared" si="1"/>
        <v>98</v>
      </c>
      <c r="F4" s="79">
        <v>0</v>
      </c>
      <c r="G4" s="79">
        <f t="shared" si="2"/>
        <v>8137</v>
      </c>
      <c r="H4" s="80">
        <f t="shared" si="3"/>
        <v>12</v>
      </c>
      <c r="I4" s="97" t="e">
        <f>VLOOKUP($C4,Rotations!$C$6:$K$30,2,FALSE)</f>
        <v>#N/A</v>
      </c>
      <c r="J4" s="81">
        <f>IF(($D4="S"),IF(PARTICIPANTS!$E3="P",IF((K4&gt;0),RANK(K4,K$3:K$27)-SUMPRODUCT(($D$3:$D$27&lt;&gt;$D4)*(K$3:K$27&gt;K4)),IF(($D4="s"),COUNTIFS($D$3:$D$27,"=S",K$3:K$27,"&gt;0"),COUNTIFS($D$3:$D$27,"=J",K$3:K$27,"&gt;0"))+PARTICIPANTS!$B$31),PARTICIPANTS!$B$29+PARTICIPANTS!$B$31 ),IF(PARTICIPANTS!$E3="P",IF((K4&gt;0),RANK(K4,K$3:K$27)-SUMPRODUCT(($D$3:$D$27&lt;&gt;$D4)*(K$3:K$27&gt;K4)),IF(($D4="s"),COUNTIFS($D$3:$D$27,"=S",K$3:K$27,"&gt;0"),COUNTIFS($D$3:$D$27,"=J",K$3:K$27,"&gt;0"))+PARTICIPANTS!$E$31),PARTICIPANTS!$E$29+PARTICIPANTS!$E$31 ))</f>
        <v>16</v>
      </c>
      <c r="K4" s="81">
        <f t="shared" si="4"/>
        <v>750</v>
      </c>
      <c r="L4" s="81">
        <f>'Aguado Nicolas'!$B$41</f>
        <v>550</v>
      </c>
      <c r="M4" s="82">
        <f>COUNTIFS('Aguado Nicolas'!$A$3:$A$40,"=S")</f>
        <v>1</v>
      </c>
      <c r="N4" s="82">
        <f>COUNTIFS('Aguado Nicolas'!$A$3:$A$40,"=A")</f>
        <v>0</v>
      </c>
      <c r="O4" s="97" t="e">
        <f>VLOOKUP($C4,Rotations!$C$6:$K$30,3,FALSE)</f>
        <v>#N/A</v>
      </c>
      <c r="P4" s="81">
        <f>IF(($D4="S"),IF(PARTICIPANTS!$E3="P",IF((Q4&gt;0),RANK(Q4,Q$3:Q$27)-SUMPRODUCT(($D$3:$D$27&lt;&gt;$D4)*(Q$3:Q$27&gt;Q4)),IF(($D4="s"),COUNTIFS($D$3:$D$27,"=S",Q$3:Q$27,"&gt;0"),COUNTIFS($D$3:$D$27,"=J",Q$3:Q$27,"&gt;0"))+PARTICIPANTS!$B$31),PARTICIPANTS!$B$29+PARTICIPANTS!$B$31 ),IF(PARTICIPANTS!$E3="P",IF((Q4&gt;0),RANK(Q4,Q$3:Q$27)-SUMPRODUCT(($D$3:$D$27&lt;&gt;$D4)*(Q$3:Q$27&gt;Q4)),IF(($D4="s"),COUNTIFS($D$3:$D$27,"=S",Q$3:Q$27,"&gt;0"),COUNTIFS($D$3:$D$27,"=J",Q$3:Q$27,"&gt;0"))+PARTICIPANTS!$E$31),PARTICIPANTS!$E$29+PARTICIPANTS!$E$31 ))</f>
        <v>18</v>
      </c>
      <c r="Q4" s="81">
        <f t="shared" si="5"/>
        <v>650</v>
      </c>
      <c r="R4" s="81">
        <f>'Aguado Nicolas'!$D$41</f>
        <v>450</v>
      </c>
      <c r="S4" s="81">
        <f>COUNTIFS('Aguado Nicolas'!$C$3:$C$40,"=S")</f>
        <v>1</v>
      </c>
      <c r="T4" s="81">
        <f>COUNTIFS('Aguado Nicolas'!$C$3:$C$40,"=A")</f>
        <v>0</v>
      </c>
      <c r="U4" s="97" t="e">
        <f>VLOOKUP($C4,Rotations!$C$6:$K$30,4,FALSE)</f>
        <v>#N/A</v>
      </c>
      <c r="V4" s="81">
        <f>IF(($D4="S"),IF(PARTICIPANTS!$E3="P",IF((W4&gt;0),RANK(W4,W$3:W$27)-SUMPRODUCT(($D$3:$D$27&lt;&gt;$D4)*(W$3:W$27&gt;W4)),IF(($D4="s"),COUNTIFS($D$3:$D$27,"=S",W$3:W$27,"&gt;0"),COUNTIFS($D$3:$D$27,"=J",W$3:W$27,"&gt;0"))+PARTICIPANTS!$B$31),PARTICIPANTS!$B$29+PARTICIPANTS!$B$31 ),IF(PARTICIPANTS!$E3="P",IF((W4&gt;0),RANK(W4,W$3:W$27)-SUMPRODUCT(($D$3:$D$27&lt;&gt;$D4)*(W$3:W$27&gt;W4)),IF(($D4="s"),COUNTIFS($D$3:$D$27,"=S",W$3:W$27,"&gt;0"),COUNTIFS($D$3:$D$27,"=J",W$3:W$27,"&gt;0"))+PARTICIPANTS!$E$31),PARTICIPANTS!$E$29+PARTICIPANTS!$E$31 ))</f>
        <v>12</v>
      </c>
      <c r="W4" s="81">
        <f t="shared" si="6"/>
        <v>740</v>
      </c>
      <c r="X4" s="81">
        <f>'Aguado Nicolas'!$F$41</f>
        <v>540</v>
      </c>
      <c r="Y4" s="81">
        <f>COUNTIFS('Aguado Nicolas'!$E$3:$E$40,"=S")</f>
        <v>1</v>
      </c>
      <c r="Z4" s="81">
        <f>COUNTIFS('Aguado Nicolas'!$E$3:$E$40,"=A")</f>
        <v>0</v>
      </c>
      <c r="AA4" s="97" t="e">
        <f>VLOOKUP($C4,Rotations!$C$6:$K$30,5,FALSE)</f>
        <v>#N/A</v>
      </c>
      <c r="AB4" s="81">
        <f>IF(($D4="S"),IF(PARTICIPANTS!$E3="P",IF((AC4&gt;0),RANK(AC4,AC$3:AC$27)-SUMPRODUCT(($D$3:$D$27&lt;&gt;$D4)*(AC$3:AC$27&gt;AC4)),IF(($D4="s"),COUNTIFS($D$3:$D$27,"=S",AC$3:AC$27,"&gt;0"),COUNTIFS($D$3:$D$27,"=J",AC$3:AC$27,"&gt;0"))+PARTICIPANTS!$B$31),PARTICIPANTS!$B$29+PARTICIPANTS!$B$31 ),IF(PARTICIPANTS!$E3="P",IF((AC4&gt;0),RANK(AC4,AC$3:AC$27)-SUMPRODUCT(($D$3:$D$27&lt;&gt;$D4)*(AC$3:AC$27&gt;AC4)),IF(($D4="s"),COUNTIFS($D$3:$D$27,"=S",AC$3:AC$27,"&gt;0"),COUNTIFS($D$3:$D$27,"=J",AC$3:AC$27,"&gt;0"))+PARTICIPANTS!$E$31),PARTICIPANTS!$E$29+PARTICIPANTS!$E$31 ))</f>
        <v>14</v>
      </c>
      <c r="AC4" s="81">
        <f t="shared" si="7"/>
        <v>685</v>
      </c>
      <c r="AD4" s="81">
        <f>'Aguado Nicolas'!$H$41</f>
        <v>485</v>
      </c>
      <c r="AE4" s="81">
        <f>COUNTIFS('Aguado Nicolas'!$G$3:$G$40,"=S")</f>
        <v>1</v>
      </c>
      <c r="AF4" s="81">
        <f>COUNTIFS('Aguado Nicolas'!$G$3:$G$40,"=A")</f>
        <v>0</v>
      </c>
      <c r="AG4" s="97" t="e">
        <f>VLOOKUP($C4,Rotations!$C$6:$K$30,6,FALSE)</f>
        <v>#N/A</v>
      </c>
      <c r="AH4" s="81">
        <f>IF(($D4="S"),IF(PARTICIPANTS!$E3="P",IF((AI4&gt;0),RANK(AI4,AI$3:AI$27)-SUMPRODUCT(($D$3:$D$27&lt;&gt;$D4)*(AI$3:AI$27&gt;AI4)),IF(($D4="s"),COUNTIFS($D$3:$D$27,"=S",AI$3:AI$27,"&gt;0"),COUNTIFS($D$3:$D$27,"=J",AI$3:AI$27,"&gt;0"))+PARTICIPANTS!$B$31),PARTICIPANTS!$B$29+PARTICIPANTS!$B$31 ),IF(PARTICIPANTS!$E3="P",IF((AI4&gt;0),RANK(AI4,AI$3:AI$27)-SUMPRODUCT(($D$3:$D$27&lt;&gt;$D4)*(AI$3:AI$27&gt;AI4)),IF(($D4="s"),COUNTIFS($D$3:$D$27,"=S",AI$3:AI$27,"&gt;0"),COUNTIFS($D$3:$D$27,"=J",AI$3:AI$27,"&gt;0"))+PARTICIPANTS!$E$31),PARTICIPANTS!$E$29+PARTICIPANTS!$E$31 ))</f>
        <v>2</v>
      </c>
      <c r="AI4" s="81">
        <f t="shared" si="8"/>
        <v>1950</v>
      </c>
      <c r="AJ4" s="81">
        <f>'Aguado Nicolas'!$J$41</f>
        <v>1350</v>
      </c>
      <c r="AK4" s="81">
        <f>COUNTIFS('Aguado Nicolas'!$I$3:$I$40,"=S")</f>
        <v>3</v>
      </c>
      <c r="AL4" s="81">
        <f>COUNTIFS('Aguado Nicolas'!$I$3:$I$40,"=A")</f>
        <v>0</v>
      </c>
      <c r="AM4" s="97" t="e">
        <f>VLOOKUP($C4,Rotations!$C$6:$K$30,7,FALSE)</f>
        <v>#N/A</v>
      </c>
      <c r="AN4" s="81">
        <f>IF(($D4="S"),IF(PARTICIPANTS!$E3="P",IF((AO4&gt;0),RANK(AO4,AO$3:AO$27)-SUMPRODUCT(($D$3:$D$27&lt;&gt;$D4)*(AO$3:AO$27&gt;AO4)),IF(($D4="s"),COUNTIFS($D$3:$D$27,"=S",AO$3:AO$27,"&gt;0"),COUNTIFS($D$3:$D$27,"=J",AO$3:AO$27,"&gt;0"))+PARTICIPANTS!$B$31),PARTICIPANTS!$B$29+PARTICIPANTS!$B$31 ),IF(PARTICIPANTS!$E3="P",IF((AO4&gt;0),RANK(AO4,AO$3:AO$27)-SUMPRODUCT(($D$3:$D$27&lt;&gt;$D4)*(AO$3:AO$27&gt;AO4)),IF(($D4="s"),COUNTIFS($D$3:$D$27,"=S",AO$3:AO$27,"&gt;0"),COUNTIFS($D$3:$D$27,"=J",AO$3:AO$27,"&gt;0"))+PARTICIPANTS!$E$31),PARTICIPANTS!$E$29+PARTICIPANTS!$E$31 ))</f>
        <v>2</v>
      </c>
      <c r="AO4" s="81">
        <f t="shared" si="9"/>
        <v>2662</v>
      </c>
      <c r="AP4" s="81">
        <f>'Aguado Nicolas'!$L$41</f>
        <v>1862</v>
      </c>
      <c r="AQ4" s="81">
        <f>COUNTIFS('Aguado Nicolas'!$K$3:$K$40,"=S")</f>
        <v>4</v>
      </c>
      <c r="AR4" s="81">
        <f>COUNTIFS('Aguado Nicolas'!$K$3:$K$40,"=A")</f>
        <v>0</v>
      </c>
      <c r="AS4" s="97" t="e">
        <f>VLOOKUP($C4,Rotations!$C$6:$K$30,8,FALSE)</f>
        <v>#N/A</v>
      </c>
      <c r="AT4" s="81">
        <f>IF(($D4="S"),IF(PARTICIPANTS!$E3="P",IF((AU4&gt;0),RANK(AU4,AU$3:AU$27)-SUMPRODUCT(($D$3:$D$27&lt;&gt;$D4)*(AU$3:AU$27&gt;AU4)),IF(($D4="s"),COUNTIFS($D$3:$D$27,"=S",AU$3:AU$27,"&gt;0"),COUNTIFS($D$3:$D$27,"=J",AU$3:AU$27,"&gt;0"))+PARTICIPANTS!$B$31),PARTICIPANTS!$B$29+PARTICIPANTS!$B$31 ),IF(PARTICIPANTS!$E3="P",IF((AU4&gt;0),RANK(AU4,AU$3:AU$27)-SUMPRODUCT(($D$3:$D$27&lt;&gt;$D4)*(AU$3:AU$27&gt;AU4)),IF(($D4="s"),COUNTIFS($D$3:$D$27,"=S",AU$3:AU$27,"&gt;0"),COUNTIFS($D$3:$D$27,"=J",AU$3:AU$27,"&gt;0"))+PARTICIPANTS!$E$31),PARTICIPANTS!$E$29+PARTICIPANTS!$E$31 ))</f>
        <v>25</v>
      </c>
      <c r="AU4" s="81">
        <f t="shared" si="10"/>
        <v>0</v>
      </c>
      <c r="AV4" s="81">
        <f>'Aguado Nicolas'!$N$41</f>
        <v>0</v>
      </c>
      <c r="AW4" s="81">
        <f>COUNTIFS('Aguado Nicolas'!$M$3:$M$40,"=S")</f>
        <v>0</v>
      </c>
      <c r="AX4" s="81">
        <f>COUNTIFS('Aguado Nicolas'!$M$3:$M$40,"=A")</f>
        <v>0</v>
      </c>
      <c r="AY4" s="97" t="e">
        <f>VLOOKUP($C4,Rotations!$C$6:$K$30,9,FALSE)</f>
        <v>#N/A</v>
      </c>
      <c r="AZ4" s="81">
        <f>IF(($D4="S"),IF(PARTICIPANTS!$E3="P",IF((BA4&gt;0),RANK(BA4,BA$3:BA$27)-SUMPRODUCT(($D$3:$D$27&lt;&gt;$D4)*(BA$3:BA$27&gt;BA4)),IF(($D4="s"),COUNTIFS($D$3:$D$27,"=S",BA$3:BA$27,"&gt;0"),COUNTIFS($D$3:$D$27,"=J",BA$3:BA$27,"&gt;0"))+PARTICIPANTS!$B$31),PARTICIPANTS!$B$29+PARTICIPANTS!$B$31 ),IF(PARTICIPANTS!$E3="P",IF((BA4&gt;0),RANK(BA4,BA$3:BA$27)-SUMPRODUCT(($D$3:$D$27&lt;&gt;$D4)*(BA$3:BA$27&gt;BA4)),IF(($D4="s"),COUNTIFS($D$3:$D$27,"=S",BA$3:BA$27,"&gt;0"),COUNTIFS($D$3:$D$27,"=J",BA$3:BA$27,"&gt;0"))+PARTICIPANTS!$E$31),PARTICIPANTS!$E$29+PARTICIPANTS!$E$31 ))</f>
        <v>9</v>
      </c>
      <c r="BA4" s="81">
        <f t="shared" si="11"/>
        <v>700</v>
      </c>
      <c r="BB4" s="81">
        <f>'Aguado Nicolas'!$P$41</f>
        <v>500</v>
      </c>
      <c r="BC4" s="81">
        <f>COUNTIFS('Aguado Nicolas'!$O$3:$O$40,"=S")</f>
        <v>1</v>
      </c>
      <c r="BD4" s="81">
        <f>COUNTIFS('Aguado Nicolas'!$O$3:$O$40,"=A")</f>
        <v>0</v>
      </c>
    </row>
    <row r="5" spans="1:56">
      <c r="A5" s="75">
        <f t="shared" si="0"/>
        <v>11</v>
      </c>
      <c r="B5" s="76">
        <v>3</v>
      </c>
      <c r="C5" s="77" t="str">
        <f>VLOOKUP(B5,PARTICIPANTS!$B$1:$E$26,2,FALSE)</f>
        <v>Bebelmans Ghislain</v>
      </c>
      <c r="D5" s="77" t="str">
        <f>VLOOKUP($B5,PARTICIPANTS!$B$1:$E$26,3,FALSE)</f>
        <v>S</v>
      </c>
      <c r="E5" s="78">
        <f t="shared" si="1"/>
        <v>107</v>
      </c>
      <c r="F5" s="79">
        <v>0</v>
      </c>
      <c r="G5" s="79">
        <f t="shared" si="2"/>
        <v>6791</v>
      </c>
      <c r="H5" s="80">
        <f t="shared" si="3"/>
        <v>10</v>
      </c>
      <c r="I5" s="97" t="e">
        <f>VLOOKUP($C5,Rotations!$C$6:$K$30,2,FALSE)</f>
        <v>#N/A</v>
      </c>
      <c r="J5" s="81">
        <f>IF(($D5="S"),IF(PARTICIPANTS!$E4="P",IF((K5&gt;0),RANK(K5,K$3:K$27)-SUMPRODUCT(($D$3:$D$27&lt;&gt;$D5)*(K$3:K$27&gt;K5)),IF(($D5="s"),COUNTIFS($D$3:$D$27,"=S",K$3:K$27,"&gt;0"),COUNTIFS($D$3:$D$27,"=J",K$3:K$27,"&gt;0"))+PARTICIPANTS!$B$31),PARTICIPANTS!$B$29+PARTICIPANTS!$B$31 ),IF(PARTICIPANTS!$E4="P",IF((K5&gt;0),RANK(K5,K$3:K$27)-SUMPRODUCT(($D$3:$D$27&lt;&gt;$D5)*(K$3:K$27&gt;K5)),IF(($D5="s"),COUNTIFS($D$3:$D$27,"=S",K$3:K$27,"&gt;0"),COUNTIFS($D$3:$D$27,"=J",K$3:K$27,"&gt;0"))+PARTICIPANTS!$E$31),PARTICIPANTS!$E$29+PARTICIPANTS!$E$31 ))</f>
        <v>8</v>
      </c>
      <c r="K5" s="81">
        <f t="shared" si="4"/>
        <v>1982</v>
      </c>
      <c r="L5" s="81">
        <f>'Bebelmans Ghislain'!$B$41</f>
        <v>1382</v>
      </c>
      <c r="M5" s="82">
        <f>COUNTIFS('Bebelmans Ghislain'!$A$3:$A$40,"=S")</f>
        <v>3</v>
      </c>
      <c r="N5" s="82">
        <f>COUNTIFS('Bebelmans Ghislain'!$A$3:$A$40,"=A")</f>
        <v>0</v>
      </c>
      <c r="O5" s="97" t="e">
        <f>VLOOKUP($C5,Rotations!$C$6:$K$30,3,FALSE)</f>
        <v>#N/A</v>
      </c>
      <c r="P5" s="81">
        <f>IF(($D5="S"),IF(PARTICIPANTS!$E4="P",IF((Q5&gt;0),RANK(Q5,Q$3:Q$27)-SUMPRODUCT(($D$3:$D$27&lt;&gt;$D5)*(Q$3:Q$27&gt;Q5)),IF(($D5="s"),COUNTIFS($D$3:$D$27,"=S",Q$3:Q$27,"&gt;0"),COUNTIFS($D$3:$D$27,"=J",Q$3:Q$27,"&gt;0"))+PARTICIPANTS!$B$31),PARTICIPANTS!$B$29+PARTICIPANTS!$B$31 ),IF(PARTICIPANTS!$E4="P",IF((Q5&gt;0),RANK(Q5,Q$3:Q$27)-SUMPRODUCT(($D$3:$D$27&lt;&gt;$D5)*(Q$3:Q$27&gt;Q5)),IF(($D5="s"),COUNTIFS($D$3:$D$27,"=S",Q$3:Q$27,"&gt;0"),COUNTIFS($D$3:$D$27,"=J",Q$3:Q$27,"&gt;0"))+PARTICIPANTS!$E$31),PARTICIPANTS!$E$29+PARTICIPANTS!$E$31 ))</f>
        <v>12</v>
      </c>
      <c r="Q5" s="81">
        <f t="shared" si="5"/>
        <v>1313</v>
      </c>
      <c r="R5" s="81">
        <f>'Bebelmans Ghislain'!$D$41</f>
        <v>913</v>
      </c>
      <c r="S5" s="81">
        <f>COUNTIFS('Bebelmans Ghislain'!$C$3:$C$40,"=S")</f>
        <v>2</v>
      </c>
      <c r="T5" s="81">
        <f>COUNTIFS('Bebelmans Ghislain'!$C$3:$C$40,"=A")</f>
        <v>0</v>
      </c>
      <c r="U5" s="97" t="e">
        <f>VLOOKUP($C5,Rotations!$C$6:$K$30,4,FALSE)</f>
        <v>#N/A</v>
      </c>
      <c r="V5" s="81">
        <f>IF(($D5="S"),IF(PARTICIPANTS!$E4="P",IF((W5&gt;0),RANK(W5,W$3:W$27)-SUMPRODUCT(($D$3:$D$27&lt;&gt;$D5)*(W$3:W$27&gt;W5)),IF(($D5="s"),COUNTIFS($D$3:$D$27,"=S",W$3:W$27,"&gt;0"),COUNTIFS($D$3:$D$27,"=J",W$3:W$27,"&gt;0"))+PARTICIPANTS!$B$31),PARTICIPANTS!$B$29+PARTICIPANTS!$B$31 ),IF(PARTICIPANTS!$E4="P",IF((W5&gt;0),RANK(W5,W$3:W$27)-SUMPRODUCT(($D$3:$D$27&lt;&gt;$D5)*(W$3:W$27&gt;W5)),IF(($D5="s"),COUNTIFS($D$3:$D$27,"=S",W$3:W$27,"&gt;0"),COUNTIFS($D$3:$D$27,"=J",W$3:W$27,"&gt;0"))+PARTICIPANTS!$E$31),PARTICIPANTS!$E$29+PARTICIPANTS!$E$31 ))</f>
        <v>16</v>
      </c>
      <c r="W5" s="81">
        <f t="shared" si="6"/>
        <v>662</v>
      </c>
      <c r="X5" s="81">
        <f>'Bebelmans Ghislain'!$F$41</f>
        <v>462</v>
      </c>
      <c r="Y5" s="81">
        <f>COUNTIFS('Bebelmans Ghislain'!$E$3:$E$40,"=S")</f>
        <v>1</v>
      </c>
      <c r="Z5" s="81">
        <f>COUNTIFS('Bebelmans Ghislain'!$E$3:$E$40,"=A")</f>
        <v>0</v>
      </c>
      <c r="AA5" s="97" t="e">
        <f>VLOOKUP($C5,Rotations!$C$6:$K$30,5,FALSE)</f>
        <v>#N/A</v>
      </c>
      <c r="AB5" s="81">
        <f>IF(($D5="S"),IF(PARTICIPANTS!$E4="P",IF((AC5&gt;0),RANK(AC5,AC$3:AC$27)-SUMPRODUCT(($D$3:$D$27&lt;&gt;$D5)*(AC$3:AC$27&gt;AC5)),IF(($D5="s"),COUNTIFS($D$3:$D$27,"=S",AC$3:AC$27,"&gt;0"),COUNTIFS($D$3:$D$27,"=J",AC$3:AC$27,"&gt;0"))+PARTICIPANTS!$B$31),PARTICIPANTS!$B$29+PARTICIPANTS!$B$31 ),IF(PARTICIPANTS!$E4="P",IF((AC5&gt;0),RANK(AC5,AC$3:AC$27)-SUMPRODUCT(($D$3:$D$27&lt;&gt;$D5)*(AC$3:AC$27&gt;AC5)),IF(($D5="s"),COUNTIFS($D$3:$D$27,"=S",AC$3:AC$27,"&gt;0"),COUNTIFS($D$3:$D$27,"=J",AC$3:AC$27,"&gt;0"))+PARTICIPANTS!$E$31),PARTICIPANTS!$E$29+PARTICIPANTS!$E$31 ))</f>
        <v>6</v>
      </c>
      <c r="AC5" s="81">
        <f t="shared" si="7"/>
        <v>1435</v>
      </c>
      <c r="AD5" s="81">
        <f>'Bebelmans Ghislain'!$H$41</f>
        <v>1035</v>
      </c>
      <c r="AE5" s="81">
        <f>COUNTIFS('Bebelmans Ghislain'!$G$3:$G$40,"=S")</f>
        <v>2</v>
      </c>
      <c r="AF5" s="81">
        <f>COUNTIFS('Bebelmans Ghislain'!$G$3:$G$40,"=A")</f>
        <v>0</v>
      </c>
      <c r="AG5" s="97" t="e">
        <f>VLOOKUP($C5,Rotations!$C$6:$K$30,6,FALSE)</f>
        <v>#N/A</v>
      </c>
      <c r="AH5" s="81">
        <f>IF(($D5="S"),IF(PARTICIPANTS!$E4="P",IF((AI5&gt;0),RANK(AI5,AI$3:AI$27)-SUMPRODUCT(($D$3:$D$27&lt;&gt;$D5)*(AI$3:AI$27&gt;AI5)),IF(($D5="s"),COUNTIFS($D$3:$D$27,"=S",AI$3:AI$27,"&gt;0"),COUNTIFS($D$3:$D$27,"=J",AI$3:AI$27,"&gt;0"))+PARTICIPANTS!$B$31),PARTICIPANTS!$B$29+PARTICIPANTS!$B$31 ),IF(PARTICIPANTS!$E4="P",IF((AI5&gt;0),RANK(AI5,AI$3:AI$27)-SUMPRODUCT(($D$3:$D$27&lt;&gt;$D5)*(AI$3:AI$27&gt;AI5)),IF(($D5="s"),COUNTIFS($D$3:$D$27,"=S",AI$3:AI$27,"&gt;0"),COUNTIFS($D$3:$D$27,"=J",AI$3:AI$27,"&gt;0"))+PARTICIPANTS!$E$31),PARTICIPANTS!$E$29+PARTICIPANTS!$E$31 ))</f>
        <v>21</v>
      </c>
      <c r="AI5" s="81">
        <f t="shared" si="8"/>
        <v>0</v>
      </c>
      <c r="AJ5" s="81">
        <f>'Bebelmans Ghislain'!$J$41</f>
        <v>0</v>
      </c>
      <c r="AK5" s="81">
        <f>COUNTIFS('Bebelmans Ghislain'!$I$3:$I$40,"=S")</f>
        <v>0</v>
      </c>
      <c r="AL5" s="81">
        <f>COUNTIFS('Bebelmans Ghislain'!$I$3:$I$40,"=A")</f>
        <v>0</v>
      </c>
      <c r="AM5" s="97" t="e">
        <f>VLOOKUP($C5,Rotations!$C$6:$K$30,7,FALSE)</f>
        <v>#N/A</v>
      </c>
      <c r="AN5" s="81">
        <f>IF(($D5="S"),IF(PARTICIPANTS!$E4="P",IF((AO5&gt;0),RANK(AO5,AO$3:AO$27)-SUMPRODUCT(($D$3:$D$27&lt;&gt;$D5)*(AO$3:AO$27&gt;AO5)),IF(($D5="s"),COUNTIFS($D$3:$D$27,"=S",AO$3:AO$27,"&gt;0"),COUNTIFS($D$3:$D$27,"=J",AO$3:AO$27,"&gt;0"))+PARTICIPANTS!$B$31),PARTICIPANTS!$B$29+PARTICIPANTS!$B$31 ),IF(PARTICIPANTS!$E4="P",IF((AO5&gt;0),RANK(AO5,AO$3:AO$27)-SUMPRODUCT(($D$3:$D$27&lt;&gt;$D5)*(AO$3:AO$27&gt;AO5)),IF(($D5="s"),COUNTIFS($D$3:$D$27,"=S",AO$3:AO$27,"&gt;0"),COUNTIFS($D$3:$D$27,"=J",AO$3:AO$27,"&gt;0"))+PARTICIPANTS!$E$31),PARTICIPANTS!$E$29+PARTICIPANTS!$E$31 ))</f>
        <v>9</v>
      </c>
      <c r="AO5" s="81">
        <f t="shared" si="9"/>
        <v>719</v>
      </c>
      <c r="AP5" s="81">
        <f>'Bebelmans Ghislain'!$L$41</f>
        <v>519</v>
      </c>
      <c r="AQ5" s="81">
        <f>COUNTIFS('Bebelmans Ghislain'!$K$3:$K$40,"=S")</f>
        <v>1</v>
      </c>
      <c r="AR5" s="81">
        <f>COUNTIFS('Bebelmans Ghislain'!$K$3:$K$40,"=A")</f>
        <v>0</v>
      </c>
      <c r="AS5" s="97" t="e">
        <f>VLOOKUP($C5,Rotations!$C$6:$K$30,8,FALSE)</f>
        <v>#N/A</v>
      </c>
      <c r="AT5" s="81">
        <f>IF(($D5="S"),IF(PARTICIPANTS!$E4="P",IF((AU5&gt;0),RANK(AU5,AU$3:AU$27)-SUMPRODUCT(($D$3:$D$27&lt;&gt;$D5)*(AU$3:AU$27&gt;AU5)),IF(($D5="s"),COUNTIFS($D$3:$D$27,"=S",AU$3:AU$27,"&gt;0"),COUNTIFS($D$3:$D$27,"=J",AU$3:AU$27,"&gt;0"))+PARTICIPANTS!$B$31),PARTICIPANTS!$B$29+PARTICIPANTS!$B$31 ),IF(PARTICIPANTS!$E4="P",IF((AU5&gt;0),RANK(AU5,AU$3:AU$27)-SUMPRODUCT(($D$3:$D$27&lt;&gt;$D5)*(AU$3:AU$27&gt;AU5)),IF(($D5="s"),COUNTIFS($D$3:$D$27,"=S",AU$3:AU$27,"&gt;0"),COUNTIFS($D$3:$D$27,"=J",AU$3:AU$27,"&gt;0"))+PARTICIPANTS!$E$31),PARTICIPANTS!$E$29+PARTICIPANTS!$E$31 ))</f>
        <v>25</v>
      </c>
      <c r="AU5" s="81">
        <f t="shared" si="10"/>
        <v>0</v>
      </c>
      <c r="AV5" s="81">
        <f>'Bebelmans Ghislain'!$N$41</f>
        <v>0</v>
      </c>
      <c r="AW5" s="81">
        <f>COUNTIFS('Bebelmans Ghislain'!$M$3:$M$40,"=S")</f>
        <v>0</v>
      </c>
      <c r="AX5" s="81">
        <f>COUNTIFS('Bebelmans Ghislain'!$M$3:$M$40,"=A")</f>
        <v>0</v>
      </c>
      <c r="AY5" s="97" t="e">
        <f>VLOOKUP($C5,Rotations!$C$6:$K$30,9,FALSE)</f>
        <v>#N/A</v>
      </c>
      <c r="AZ5" s="81">
        <f>IF(($D5="S"),IF(PARTICIPANTS!$E4="P",IF((BA5&gt;0),RANK(BA5,BA$3:BA$27)-SUMPRODUCT(($D$3:$D$27&lt;&gt;$D5)*(BA$3:BA$27&gt;BA5)),IF(($D5="s"),COUNTIFS($D$3:$D$27,"=S",BA$3:BA$27,"&gt;0"),COUNTIFS($D$3:$D$27,"=J",BA$3:BA$27,"&gt;0"))+PARTICIPANTS!$B$31),PARTICIPANTS!$B$29+PARTICIPANTS!$B$31 ),IF(PARTICIPANTS!$E4="P",IF((BA5&gt;0),RANK(BA5,BA$3:BA$27)-SUMPRODUCT(($D$3:$D$27&lt;&gt;$D5)*(BA$3:BA$27&gt;BA5)),IF(($D5="s"),COUNTIFS($D$3:$D$27,"=S",BA$3:BA$27,"&gt;0"),COUNTIFS($D$3:$D$27,"=J",BA$3:BA$27,"&gt;0"))+PARTICIPANTS!$E$31),PARTICIPANTS!$E$29+PARTICIPANTS!$E$31 ))</f>
        <v>10</v>
      </c>
      <c r="BA5" s="81">
        <f t="shared" si="11"/>
        <v>680</v>
      </c>
      <c r="BB5" s="81">
        <f>'Bebelmans Ghislain'!$P$41</f>
        <v>480</v>
      </c>
      <c r="BC5" s="81">
        <f>COUNTIFS('Bebelmans Ghislain'!$O$3:$O$40,"=S")</f>
        <v>1</v>
      </c>
      <c r="BD5" s="81">
        <f>COUNTIFS('Bebelmans Ghislain'!$O$3:$O$40,"=A")</f>
        <v>0</v>
      </c>
    </row>
    <row r="6" spans="1:56">
      <c r="A6" s="75">
        <f t="shared" si="0"/>
        <v>4</v>
      </c>
      <c r="B6" s="76">
        <v>4</v>
      </c>
      <c r="C6" s="77" t="str">
        <f>VLOOKUP(B6,PARTICIPANTS!$B$1:$E$26,2,FALSE)</f>
        <v>Briquemont Mathias</v>
      </c>
      <c r="D6" s="77" t="str">
        <f>VLOOKUP($B6,PARTICIPANTS!$B$1:$E$26,3,FALSE)</f>
        <v>S</v>
      </c>
      <c r="E6" s="78">
        <f t="shared" si="1"/>
        <v>69</v>
      </c>
      <c r="F6" s="79">
        <v>0</v>
      </c>
      <c r="G6" s="79">
        <f t="shared" si="2"/>
        <v>12326</v>
      </c>
      <c r="H6" s="80">
        <f t="shared" si="3"/>
        <v>18</v>
      </c>
      <c r="I6" s="97" t="e">
        <f>VLOOKUP($C6,Rotations!$C$6:$K$30,2,FALSE)</f>
        <v>#N/A</v>
      </c>
      <c r="J6" s="81">
        <f>IF(($D6="S"),IF(PARTICIPANTS!$E5="P",IF((K6&gt;0),RANK(K6,K$3:K$27)-SUMPRODUCT(($D$3:$D$27&lt;&gt;$D6)*(K$3:K$27&gt;K6)),IF(($D6="s"),COUNTIFS($D$3:$D$27,"=S",K$3:K$27,"&gt;0"),COUNTIFS($D$3:$D$27,"=J",K$3:K$27,"&gt;0"))+PARTICIPANTS!$B$31),PARTICIPANTS!$B$29+PARTICIPANTS!$B$31 ),IF(PARTICIPANTS!$E5="P",IF((K6&gt;0),RANK(K6,K$3:K$27)-SUMPRODUCT(($D$3:$D$27&lt;&gt;$D6)*(K$3:K$27&gt;K6)),IF(($D6="s"),COUNTIFS($D$3:$D$27,"=S",K$3:K$27,"&gt;0"),COUNTIFS($D$3:$D$27,"=J",K$3:K$27,"&gt;0"))+PARTICIPANTS!$E$31),PARTICIPANTS!$E$29+PARTICIPANTS!$E$31 ))</f>
        <v>28</v>
      </c>
      <c r="K6" s="81">
        <f t="shared" si="4"/>
        <v>0</v>
      </c>
      <c r="L6" s="81">
        <f>'Briquemont Mathias'!$B$41</f>
        <v>0</v>
      </c>
      <c r="M6" s="82">
        <f>COUNTIFS('Briquemont Mathias'!$A$3:$A$40,"=S")</f>
        <v>0</v>
      </c>
      <c r="N6" s="82">
        <f>COUNTIFS('Briquemont Mathias'!$A$3:$A$40,"=A")</f>
        <v>0</v>
      </c>
      <c r="O6" s="97" t="e">
        <f>VLOOKUP($C6,Rotations!$C$6:$K$30,3,FALSE)</f>
        <v>#N/A</v>
      </c>
      <c r="P6" s="81">
        <f>IF(($D6="S"),IF(PARTICIPANTS!$E5="P",IF((Q6&gt;0),RANK(Q6,Q$3:Q$27)-SUMPRODUCT(($D$3:$D$27&lt;&gt;$D6)*(Q$3:Q$27&gt;Q6)),IF(($D6="s"),COUNTIFS($D$3:$D$27,"=S",Q$3:Q$27,"&gt;0"),COUNTIFS($D$3:$D$27,"=J",Q$3:Q$27,"&gt;0"))+PARTICIPANTS!$B$31),PARTICIPANTS!$B$29+PARTICIPANTS!$B$31 ),IF(PARTICIPANTS!$E5="P",IF((Q6&gt;0),RANK(Q6,Q$3:Q$27)-SUMPRODUCT(($D$3:$D$27&lt;&gt;$D6)*(Q$3:Q$27&gt;Q6)),IF(($D6="s"),COUNTIFS($D$3:$D$27,"=S",Q$3:Q$27,"&gt;0"),COUNTIFS($D$3:$D$27,"=J",Q$3:Q$27,"&gt;0"))+PARTICIPANTS!$E$31),PARTICIPANTS!$E$29+PARTICIPANTS!$E$31 ))</f>
        <v>16</v>
      </c>
      <c r="Q6" s="81">
        <f t="shared" si="5"/>
        <v>690</v>
      </c>
      <c r="R6" s="81">
        <f>'Briquemont Mathias'!$D$41</f>
        <v>490</v>
      </c>
      <c r="S6" s="81">
        <f>COUNTIFS('Briquemont Mathias'!$C$3:$C$40,"=S")</f>
        <v>1</v>
      </c>
      <c r="T6" s="81">
        <f>COUNTIFS('Briquemont Mathias'!$C$3:$C$40,"=A")</f>
        <v>0</v>
      </c>
      <c r="U6" s="97" t="e">
        <f>VLOOKUP($C6,Rotations!$C$6:$K$30,4,FALSE)</f>
        <v>#N/A</v>
      </c>
      <c r="V6" s="81">
        <f>IF(($D6="S"),IF(PARTICIPANTS!$E5="P",IF((W6&gt;0),RANK(W6,W$3:W$27)-SUMPRODUCT(($D$3:$D$27&lt;&gt;$D6)*(W$3:W$27&gt;W6)),IF(($D6="s"),COUNTIFS($D$3:$D$27,"=S",W$3:W$27,"&gt;0"),COUNTIFS($D$3:$D$27,"=J",W$3:W$27,"&gt;0"))+PARTICIPANTS!$B$31),PARTICIPANTS!$B$29+PARTICIPANTS!$B$31 ),IF(PARTICIPANTS!$E5="P",IF((W6&gt;0),RANK(W6,W$3:W$27)-SUMPRODUCT(($D$3:$D$27&lt;&gt;$D6)*(W$3:W$27&gt;W6)),IF(($D6="s"),COUNTIFS($D$3:$D$27,"=S",W$3:W$27,"&gt;0"),COUNTIFS($D$3:$D$27,"=J",W$3:W$27,"&gt;0"))+PARTICIPANTS!$E$31),PARTICIPANTS!$E$29+PARTICIPANTS!$E$31 ))</f>
        <v>2</v>
      </c>
      <c r="W6" s="81">
        <f t="shared" si="6"/>
        <v>2055</v>
      </c>
      <c r="X6" s="81">
        <f>'Briquemont Mathias'!$F$41</f>
        <v>1455</v>
      </c>
      <c r="Y6" s="81">
        <f>COUNTIFS('Briquemont Mathias'!$E$3:$E$40,"=S")</f>
        <v>3</v>
      </c>
      <c r="Z6" s="81">
        <f>COUNTIFS('Briquemont Mathias'!$E$3:$E$40,"=A")</f>
        <v>0</v>
      </c>
      <c r="AA6" s="97" t="e">
        <f>VLOOKUP($C6,Rotations!$C$6:$K$30,5,FALSE)</f>
        <v>#N/A</v>
      </c>
      <c r="AB6" s="81">
        <f>IF(($D6="S"),IF(PARTICIPANTS!$E5="P",IF((AC6&gt;0),RANK(AC6,AC$3:AC$27)-SUMPRODUCT(($D$3:$D$27&lt;&gt;$D6)*(AC$3:AC$27&gt;AC6)),IF(($D6="s"),COUNTIFS($D$3:$D$27,"=S",AC$3:AC$27,"&gt;0"),COUNTIFS($D$3:$D$27,"=J",AC$3:AC$27,"&gt;0"))+PARTICIPANTS!$B$31),PARTICIPANTS!$B$29+PARTICIPANTS!$B$31 ),IF(PARTICIPANTS!$E5="P",IF((AC6&gt;0),RANK(AC6,AC$3:AC$27)-SUMPRODUCT(($D$3:$D$27&lt;&gt;$D6)*(AC$3:AC$27&gt;AC6)),IF(($D6="s"),COUNTIFS($D$3:$D$27,"=S",AC$3:AC$27,"&gt;0"),COUNTIFS($D$3:$D$27,"=J",AC$3:AC$27,"&gt;0"))+PARTICIPANTS!$E$31),PARTICIPANTS!$E$29+PARTICIPANTS!$E$31 ))</f>
        <v>1</v>
      </c>
      <c r="AC6" s="81">
        <f t="shared" si="7"/>
        <v>2766</v>
      </c>
      <c r="AD6" s="81">
        <f>'Briquemont Mathias'!$H$41</f>
        <v>1966</v>
      </c>
      <c r="AE6" s="81">
        <f>COUNTIFS('Briquemont Mathias'!$G$3:$G$40,"=S")</f>
        <v>4</v>
      </c>
      <c r="AF6" s="81">
        <f>COUNTIFS('Briquemont Mathias'!$G$3:$G$40,"=A")</f>
        <v>0</v>
      </c>
      <c r="AG6" s="97" t="e">
        <f>VLOOKUP($C6,Rotations!$C$6:$K$30,6,FALSE)</f>
        <v>#N/A</v>
      </c>
      <c r="AH6" s="81">
        <f>IF(($D6="S"),IF(PARTICIPANTS!$E5="P",IF((AI6&gt;0),RANK(AI6,AI$3:AI$27)-SUMPRODUCT(($D$3:$D$27&lt;&gt;$D6)*(AI$3:AI$27&gt;AI6)),IF(($D6="s"),COUNTIFS($D$3:$D$27,"=S",AI$3:AI$27,"&gt;0"),COUNTIFS($D$3:$D$27,"=J",AI$3:AI$27,"&gt;0"))+PARTICIPANTS!$B$31),PARTICIPANTS!$B$29+PARTICIPANTS!$B$31 ),IF(PARTICIPANTS!$E5="P",IF((AI6&gt;0),RANK(AI6,AI$3:AI$27)-SUMPRODUCT(($D$3:$D$27&lt;&gt;$D6)*(AI$3:AI$27&gt;AI6)),IF(($D6="s"),COUNTIFS($D$3:$D$27,"=S",AI$3:AI$27,"&gt;0"),COUNTIFS($D$3:$D$27,"=J",AI$3:AI$27,"&gt;0"))+PARTICIPANTS!$E$31),PARTICIPANTS!$E$29+PARTICIPANTS!$E$31 ))</f>
        <v>4</v>
      </c>
      <c r="AI6" s="81">
        <f t="shared" si="8"/>
        <v>1395</v>
      </c>
      <c r="AJ6" s="81">
        <f>'Briquemont Mathias'!$J$41</f>
        <v>995</v>
      </c>
      <c r="AK6" s="81">
        <f>COUNTIFS('Briquemont Mathias'!$I$3:$I$40,"=S")</f>
        <v>2</v>
      </c>
      <c r="AL6" s="81">
        <f>COUNTIFS('Briquemont Mathias'!$I$3:$I$40,"=A")</f>
        <v>0</v>
      </c>
      <c r="AM6" s="97" t="e">
        <f>VLOOKUP($C6,Rotations!$C$6:$K$30,7,FALSE)</f>
        <v>#N/A</v>
      </c>
      <c r="AN6" s="81">
        <f>IF(($D6="S"),IF(PARTICIPANTS!$E5="P",IF((AO6&gt;0),RANK(AO6,AO$3:AO$27)-SUMPRODUCT(($D$3:$D$27&lt;&gt;$D6)*(AO$3:AO$27&gt;AO6)),IF(($D6="s"),COUNTIFS($D$3:$D$27,"=S",AO$3:AO$27,"&gt;0"),COUNTIFS($D$3:$D$27,"=J",AO$3:AO$27,"&gt;0"))+PARTICIPANTS!$B$31),PARTICIPANTS!$B$29+PARTICIPANTS!$B$31 ),IF(PARTICIPANTS!$E5="P",IF((AO6&gt;0),RANK(AO6,AO$3:AO$27)-SUMPRODUCT(($D$3:$D$27&lt;&gt;$D6)*(AO$3:AO$27&gt;AO6)),IF(($D6="s"),COUNTIFS($D$3:$D$27,"=S",AO$3:AO$27,"&gt;0"),COUNTIFS($D$3:$D$27,"=J",AO$3:AO$27,"&gt;0"))+PARTICIPANTS!$E$31),PARTICIPANTS!$E$29+PARTICIPANTS!$E$31 ))</f>
        <v>1</v>
      </c>
      <c r="AO6" s="81">
        <f t="shared" si="9"/>
        <v>3400</v>
      </c>
      <c r="AP6" s="81">
        <f>'Briquemont Mathias'!$L$41</f>
        <v>2400</v>
      </c>
      <c r="AQ6" s="81">
        <f>COUNTIFS('Briquemont Mathias'!$K$3:$K$40,"=S")</f>
        <v>5</v>
      </c>
      <c r="AR6" s="81">
        <f>COUNTIFS('Briquemont Mathias'!$K$3:$K$40,"=A")</f>
        <v>0</v>
      </c>
      <c r="AS6" s="97" t="e">
        <f>VLOOKUP($C6,Rotations!$C$6:$K$30,8,FALSE)</f>
        <v>#N/A</v>
      </c>
      <c r="AT6" s="81">
        <f>IF(($D6="S"),IF(PARTICIPANTS!$E5="P",IF((AU6&gt;0),RANK(AU6,AU$3:AU$27)-SUMPRODUCT(($D$3:$D$27&lt;&gt;$D6)*(AU$3:AU$27&gt;AU6)),IF(($D6="s"),COUNTIFS($D$3:$D$27,"=S",AU$3:AU$27,"&gt;0"),COUNTIFS($D$3:$D$27,"=J",AU$3:AU$27,"&gt;0"))+PARTICIPANTS!$B$31),PARTICIPANTS!$B$29+PARTICIPANTS!$B$31 ),IF(PARTICIPANTS!$E5="P",IF((AU6&gt;0),RANK(AU6,AU$3:AU$27)-SUMPRODUCT(($D$3:$D$27&lt;&gt;$D6)*(AU$3:AU$27&gt;AU6)),IF(($D6="s"),COUNTIFS($D$3:$D$27,"=S",AU$3:AU$27,"&gt;0"),COUNTIFS($D$3:$D$27,"=J",AU$3:AU$27,"&gt;0"))+PARTICIPANTS!$E$31),PARTICIPANTS!$E$29+PARTICIPANTS!$E$31 ))</f>
        <v>11</v>
      </c>
      <c r="AU6" s="81">
        <f t="shared" si="10"/>
        <v>710</v>
      </c>
      <c r="AV6" s="81">
        <f>'Briquemont Mathias'!$N$41</f>
        <v>510</v>
      </c>
      <c r="AW6" s="81">
        <f>COUNTIFS('Briquemont Mathias'!$M$3:$M$40,"=S")</f>
        <v>1</v>
      </c>
      <c r="AX6" s="81">
        <f>COUNTIFS('Briquemont Mathias'!$M$3:$M$40,"=A")</f>
        <v>0</v>
      </c>
      <c r="AY6" s="97" t="e">
        <f>VLOOKUP($C6,Rotations!$C$6:$K$30,9,FALSE)</f>
        <v>#N/A</v>
      </c>
      <c r="AZ6" s="81">
        <f>IF(($D6="S"),IF(PARTICIPANTS!$E5="P",IF((BA6&gt;0),RANK(BA6,BA$3:BA$27)-SUMPRODUCT(($D$3:$D$27&lt;&gt;$D6)*(BA$3:BA$27&gt;BA6)),IF(($D6="s"),COUNTIFS($D$3:$D$27,"=S",BA$3:BA$27,"&gt;0"),COUNTIFS($D$3:$D$27,"=J",BA$3:BA$27,"&gt;0"))+PARTICIPANTS!$B$31),PARTICIPANTS!$B$29+PARTICIPANTS!$B$31 ),IF(PARTICIPANTS!$E5="P",IF((BA6&gt;0),RANK(BA6,BA$3:BA$27)-SUMPRODUCT(($D$3:$D$27&lt;&gt;$D6)*(BA$3:BA$27&gt;BA6)),IF(($D6="s"),COUNTIFS($D$3:$D$27,"=S",BA$3:BA$27,"&gt;0"),COUNTIFS($D$3:$D$27,"=J",BA$3:BA$27,"&gt;0"))+PARTICIPANTS!$E$31),PARTICIPANTS!$E$29+PARTICIPANTS!$E$31 ))</f>
        <v>6</v>
      </c>
      <c r="BA6" s="81">
        <f t="shared" si="11"/>
        <v>1310</v>
      </c>
      <c r="BB6" s="81">
        <f>'Briquemont Mathias'!$P$41</f>
        <v>910</v>
      </c>
      <c r="BC6" s="81">
        <f>COUNTIFS('Briquemont Mathias'!$O$3:$O$40,"=S")</f>
        <v>2</v>
      </c>
      <c r="BD6" s="81">
        <f>COUNTIFS('Briquemont Mathias'!$O$3:$O$40,"=A")</f>
        <v>0</v>
      </c>
    </row>
    <row r="7" spans="1:56">
      <c r="A7" s="75">
        <f t="shared" si="0"/>
        <v>22</v>
      </c>
      <c r="B7" s="76">
        <v>5</v>
      </c>
      <c r="C7" s="77" t="str">
        <f>VLOOKUP(B7,PARTICIPANTS!$B$1:$E$26,2,FALSE)</f>
        <v>Bruninx Jean-Luc</v>
      </c>
      <c r="D7" s="77" t="str">
        <f>VLOOKUP($B7,PARTICIPANTS!$B$1:$E$26,3,FALSE)</f>
        <v>S</v>
      </c>
      <c r="E7" s="78">
        <f t="shared" si="1"/>
        <v>140</v>
      </c>
      <c r="F7" s="79">
        <v>0</v>
      </c>
      <c r="G7" s="79">
        <f t="shared" si="2"/>
        <v>3967</v>
      </c>
      <c r="H7" s="80">
        <f t="shared" si="3"/>
        <v>6</v>
      </c>
      <c r="I7" s="97" t="e">
        <f>VLOOKUP($C7,Rotations!$C$6:$K$30,2,FALSE)</f>
        <v>#N/A</v>
      </c>
      <c r="J7" s="81">
        <f>IF(($D7="S"),IF(PARTICIPANTS!$E6="P",IF((K7&gt;0),RANK(K7,K$3:K$27)-SUMPRODUCT(($D$3:$D$27&lt;&gt;$D7)*(K$3:K$27&gt;K7)),IF(($D7="s"),COUNTIFS($D$3:$D$27,"=S",K$3:K$27,"&gt;0"),COUNTIFS($D$3:$D$27,"=J",K$3:K$27,"&gt;0"))+PARTICIPANTS!$B$31),PARTICIPANTS!$B$29+PARTICIPANTS!$B$31 ),IF(PARTICIPANTS!$E6="P",IF((K7&gt;0),RANK(K7,K$3:K$27)-SUMPRODUCT(($D$3:$D$27&lt;&gt;$D7)*(K$3:K$27&gt;K7)),IF(($D7="s"),COUNTIFS($D$3:$D$27,"=S",K$3:K$27,"&gt;0"),COUNTIFS($D$3:$D$27,"=J",K$3:K$27,"&gt;0"))+PARTICIPANTS!$E$31),PARTICIPANTS!$E$29+PARTICIPANTS!$E$31 ))</f>
        <v>28</v>
      </c>
      <c r="K7" s="81">
        <f t="shared" si="4"/>
        <v>0</v>
      </c>
      <c r="L7" s="81">
        <f>'Bruninx Jean-Luc'!$B$41</f>
        <v>0</v>
      </c>
      <c r="M7" s="82">
        <f>COUNTIFS('Bruninx Jean-Luc'!$A$3:$A$40,"=S")</f>
        <v>0</v>
      </c>
      <c r="N7" s="82">
        <f>COUNTIFS('Bruninx Jean-Luc'!$A$3:$A$40,"=A")</f>
        <v>0</v>
      </c>
      <c r="O7" s="97" t="e">
        <f>VLOOKUP($C7,Rotations!$C$6:$K$30,3,FALSE)</f>
        <v>#N/A</v>
      </c>
      <c r="P7" s="81">
        <f>IF(($D7="S"),IF(PARTICIPANTS!$E6="P",IF((Q7&gt;0),RANK(Q7,Q$3:Q$27)-SUMPRODUCT(($D$3:$D$27&lt;&gt;$D7)*(Q$3:Q$27&gt;Q7)),IF(($D7="s"),COUNTIFS($D$3:$D$27,"=S",Q$3:Q$27,"&gt;0"),COUNTIFS($D$3:$D$27,"=J",Q$3:Q$27,"&gt;0"))+PARTICIPANTS!$B$31),PARTICIPANTS!$B$29+PARTICIPANTS!$B$31 ),IF(PARTICIPANTS!$E6="P",IF((Q7&gt;0),RANK(Q7,Q$3:Q$27)-SUMPRODUCT(($D$3:$D$27&lt;&gt;$D7)*(Q$3:Q$27&gt;Q7)),IF(($D7="s"),COUNTIFS($D$3:$D$27,"=S",Q$3:Q$27,"&gt;0"),COUNTIFS($D$3:$D$27,"=J",Q$3:Q$27,"&gt;0"))+PARTICIPANTS!$E$31),PARTICIPANTS!$E$29+PARTICIPANTS!$E$31 ))</f>
        <v>3</v>
      </c>
      <c r="Q7" s="81">
        <f t="shared" si="5"/>
        <v>1912</v>
      </c>
      <c r="R7" s="81">
        <f>'Bruninx Jean-Luc'!$D$41</f>
        <v>1312</v>
      </c>
      <c r="S7" s="81">
        <f>COUNTIFS('Bruninx Jean-Luc'!$C$3:$C$40,"=S")</f>
        <v>3</v>
      </c>
      <c r="T7" s="81">
        <f>COUNTIFS('Bruninx Jean-Luc'!$C$3:$C$40,"=A")</f>
        <v>0</v>
      </c>
      <c r="U7" s="97" t="e">
        <f>VLOOKUP($C7,Rotations!$C$6:$K$30,4,FALSE)</f>
        <v>#N/A</v>
      </c>
      <c r="V7" s="81">
        <f>IF(($D7="S"),IF(PARTICIPANTS!$E6="P",IF((W7&gt;0),RANK(W7,W$3:W$27)-SUMPRODUCT(($D$3:$D$27&lt;&gt;$D7)*(W$3:W$27&gt;W7)),IF(($D7="s"),COUNTIFS($D$3:$D$27,"=S",W$3:W$27,"&gt;0"),COUNTIFS($D$3:$D$27,"=J",W$3:W$27,"&gt;0"))+PARTICIPANTS!$B$31),PARTICIPANTS!$B$29+PARTICIPANTS!$B$31 ),IF(PARTICIPANTS!$E6="P",IF((W7&gt;0),RANK(W7,W$3:W$27)-SUMPRODUCT(($D$3:$D$27&lt;&gt;$D7)*(W$3:W$27&gt;W7)),IF(($D7="s"),COUNTIFS($D$3:$D$27,"=S",W$3:W$27,"&gt;0"),COUNTIFS($D$3:$D$27,"=J",W$3:W$27,"&gt;0"))+PARTICIPANTS!$E$31),PARTICIPANTS!$E$29+PARTICIPANTS!$E$31 ))</f>
        <v>7</v>
      </c>
      <c r="W7" s="81">
        <f t="shared" si="6"/>
        <v>1325</v>
      </c>
      <c r="X7" s="81">
        <f>'Bruninx Jean-Luc'!$F$41</f>
        <v>925</v>
      </c>
      <c r="Y7" s="81">
        <f>COUNTIFS('Bruninx Jean-Luc'!$E$3:$E$40,"=S")</f>
        <v>2</v>
      </c>
      <c r="Z7" s="81">
        <f>COUNTIFS('Bruninx Jean-Luc'!$E$3:$E$40,"=A")</f>
        <v>0</v>
      </c>
      <c r="AA7" s="97" t="e">
        <f>VLOOKUP($C7,Rotations!$C$6:$K$30,5,FALSE)</f>
        <v>#N/A</v>
      </c>
      <c r="AB7" s="81">
        <f>IF(($D7="S"),IF(PARTICIPANTS!$E6="P",IF((AC7&gt;0),RANK(AC7,AC$3:AC$27)-SUMPRODUCT(($D$3:$D$27&lt;&gt;$D7)*(AC$3:AC$27&gt;AC7)),IF(($D7="s"),COUNTIFS($D$3:$D$27,"=S",AC$3:AC$27,"&gt;0"),COUNTIFS($D$3:$D$27,"=J",AC$3:AC$27,"&gt;0"))+PARTICIPANTS!$B$31),PARTICIPANTS!$B$29+PARTICIPANTS!$B$31 ),IF(PARTICIPANTS!$E6="P",IF((AC7&gt;0),RANK(AC7,AC$3:AC$27)-SUMPRODUCT(($D$3:$D$27&lt;&gt;$D7)*(AC$3:AC$27&gt;AC7)),IF(($D7="s"),COUNTIFS($D$3:$D$27,"=S",AC$3:AC$27,"&gt;0"),COUNTIFS($D$3:$D$27,"=J",AC$3:AC$27,"&gt;0"))+PARTICIPANTS!$E$31),PARTICIPANTS!$E$29+PARTICIPANTS!$E$31 ))</f>
        <v>12</v>
      </c>
      <c r="AC7" s="81">
        <f t="shared" si="7"/>
        <v>730</v>
      </c>
      <c r="AD7" s="81">
        <f>'Bruninx Jean-Luc'!$H$41</f>
        <v>530</v>
      </c>
      <c r="AE7" s="81">
        <f>COUNTIFS('Bruninx Jean-Luc'!$G$3:$G$40,"=S")</f>
        <v>1</v>
      </c>
      <c r="AF7" s="81">
        <f>COUNTIFS('Bruninx Jean-Luc'!$G$3:$G$40,"=A")</f>
        <v>0</v>
      </c>
      <c r="AG7" s="97" t="e">
        <f>VLOOKUP($C7,Rotations!$C$6:$K$30,6,FALSE)</f>
        <v>#N/A</v>
      </c>
      <c r="AH7" s="81">
        <f>IF(($D7="S"),IF(PARTICIPANTS!$E6="P",IF((AI7&gt;0),RANK(AI7,AI$3:AI$27)-SUMPRODUCT(($D$3:$D$27&lt;&gt;$D7)*(AI$3:AI$27&gt;AI7)),IF(($D7="s"),COUNTIFS($D$3:$D$27,"=S",AI$3:AI$27,"&gt;0"),COUNTIFS($D$3:$D$27,"=J",AI$3:AI$27,"&gt;0"))+PARTICIPANTS!$B$31),PARTICIPANTS!$B$29+PARTICIPANTS!$B$31 ),IF(PARTICIPANTS!$E6="P",IF((AI7&gt;0),RANK(AI7,AI$3:AI$27)-SUMPRODUCT(($D$3:$D$27&lt;&gt;$D7)*(AI$3:AI$27&gt;AI7)),IF(($D7="s"),COUNTIFS($D$3:$D$27,"=S",AI$3:AI$27,"&gt;0"),COUNTIFS($D$3:$D$27,"=J",AI$3:AI$27,"&gt;0"))+PARTICIPANTS!$E$31),PARTICIPANTS!$E$29+PARTICIPANTS!$E$31 ))</f>
        <v>21</v>
      </c>
      <c r="AI7" s="81">
        <f t="shared" si="8"/>
        <v>0</v>
      </c>
      <c r="AJ7" s="81">
        <f>'Bruninx Jean-Luc'!$J$41</f>
        <v>0</v>
      </c>
      <c r="AK7" s="81">
        <f>COUNTIFS('Bruninx Jean-Luc'!$I$3:$I$40,"=S")</f>
        <v>0</v>
      </c>
      <c r="AL7" s="81">
        <f>COUNTIFS('Bruninx Jean-Luc'!$I$3:$I$40,"=A")</f>
        <v>0</v>
      </c>
      <c r="AM7" s="97" t="e">
        <f>VLOOKUP($C7,Rotations!$C$6:$K$30,7,FALSE)</f>
        <v>#N/A</v>
      </c>
      <c r="AN7" s="81">
        <f>IF(($D7="S"),IF(PARTICIPANTS!$E6="P",IF((AO7&gt;0),RANK(AO7,AO$3:AO$27)-SUMPRODUCT(($D$3:$D$27&lt;&gt;$D7)*(AO$3:AO$27&gt;AO7)),IF(($D7="s"),COUNTIFS($D$3:$D$27,"=S",AO$3:AO$27,"&gt;0"),COUNTIFS($D$3:$D$27,"=J",AO$3:AO$27,"&gt;0"))+PARTICIPANTS!$B$31),PARTICIPANTS!$B$29+PARTICIPANTS!$B$31 ),IF(PARTICIPANTS!$E6="P",IF((AO7&gt;0),RANK(AO7,AO$3:AO$27)-SUMPRODUCT(($D$3:$D$27&lt;&gt;$D7)*(AO$3:AO$27&gt;AO7)),IF(($D7="s"),COUNTIFS($D$3:$D$27,"=S",AO$3:AO$27,"&gt;0"),COUNTIFS($D$3:$D$27,"=J",AO$3:AO$27,"&gt;0"))+PARTICIPANTS!$E$31),PARTICIPANTS!$E$29+PARTICIPANTS!$E$31 ))</f>
        <v>22</v>
      </c>
      <c r="AO7" s="81">
        <f t="shared" si="9"/>
        <v>0</v>
      </c>
      <c r="AP7" s="81">
        <f>'Bruninx Jean-Luc'!$L$41</f>
        <v>0</v>
      </c>
      <c r="AQ7" s="81">
        <f>COUNTIFS('Bruninx Jean-Luc'!$K$3:$K$40,"=S")</f>
        <v>0</v>
      </c>
      <c r="AR7" s="81">
        <f>COUNTIFS('Bruninx Jean-Luc'!$K$3:$K$40,"=A")</f>
        <v>0</v>
      </c>
      <c r="AS7" s="97" t="e">
        <f>VLOOKUP($C7,Rotations!$C$6:$K$30,8,FALSE)</f>
        <v>#N/A</v>
      </c>
      <c r="AT7" s="81">
        <f>IF(($D7="S"),IF(PARTICIPANTS!$E6="P",IF((AU7&gt;0),RANK(AU7,AU$3:AU$27)-SUMPRODUCT(($D$3:$D$27&lt;&gt;$D7)*(AU$3:AU$27&gt;AU7)),IF(($D7="s"),COUNTIFS($D$3:$D$27,"=S",AU$3:AU$27,"&gt;0"),COUNTIFS($D$3:$D$27,"=J",AU$3:AU$27,"&gt;0"))+PARTICIPANTS!$B$31),PARTICIPANTS!$B$29+PARTICIPANTS!$B$31 ),IF(PARTICIPANTS!$E6="P",IF((AU7&gt;0),RANK(AU7,AU$3:AU$27)-SUMPRODUCT(($D$3:$D$27&lt;&gt;$D7)*(AU$3:AU$27&gt;AU7)),IF(($D7="s"),COUNTIFS($D$3:$D$27,"=S",AU$3:AU$27,"&gt;0"),COUNTIFS($D$3:$D$27,"=J",AU$3:AU$27,"&gt;0"))+PARTICIPANTS!$E$31),PARTICIPANTS!$E$29+PARTICIPANTS!$E$31 ))</f>
        <v>25</v>
      </c>
      <c r="AU7" s="81">
        <f t="shared" si="10"/>
        <v>0</v>
      </c>
      <c r="AV7" s="81">
        <f>'Bruninx Jean-Luc'!$N$41</f>
        <v>0</v>
      </c>
      <c r="AW7" s="81">
        <f>COUNTIFS('Bruninx Jean-Luc'!$M$3:$M$40,"=S")</f>
        <v>0</v>
      </c>
      <c r="AX7" s="81">
        <f>COUNTIFS('Bruninx Jean-Luc'!$M$3:$M$40,"=A")</f>
        <v>0</v>
      </c>
      <c r="AY7" s="97" t="e">
        <f>VLOOKUP($C7,Rotations!$C$6:$K$30,9,FALSE)</f>
        <v>#N/A</v>
      </c>
      <c r="AZ7" s="81">
        <f>IF(($D7="S"),IF(PARTICIPANTS!$E6="P",IF((BA7&gt;0),RANK(BA7,BA$3:BA$27)-SUMPRODUCT(($D$3:$D$27&lt;&gt;$D7)*(BA$3:BA$27&gt;BA7)),IF(($D7="s"),COUNTIFS($D$3:$D$27,"=S",BA$3:BA$27,"&gt;0"),COUNTIFS($D$3:$D$27,"=J",BA$3:BA$27,"&gt;0"))+PARTICIPANTS!$B$31),PARTICIPANTS!$B$29+PARTICIPANTS!$B$31 ),IF(PARTICIPANTS!$E6="P",IF((BA7&gt;0),RANK(BA7,BA$3:BA$27)-SUMPRODUCT(($D$3:$D$27&lt;&gt;$D7)*(BA$3:BA$27&gt;BA7)),IF(($D7="s"),COUNTIFS($D$3:$D$27,"=S",BA$3:BA$27,"&gt;0"),COUNTIFS($D$3:$D$27,"=J",BA$3:BA$27,"&gt;0"))+PARTICIPANTS!$E$31),PARTICIPANTS!$E$29+PARTICIPANTS!$E$31 ))</f>
        <v>22</v>
      </c>
      <c r="BA7" s="81">
        <f t="shared" si="11"/>
        <v>0</v>
      </c>
      <c r="BB7" s="81">
        <f>'Bruninx Jean-Luc'!$P$41</f>
        <v>0</v>
      </c>
      <c r="BC7" s="81">
        <f>COUNTIFS('Bruninx Jean-Luc'!$O$3:$O$40,"=S")</f>
        <v>0</v>
      </c>
      <c r="BD7" s="81">
        <f>COUNTIFS('Bruninx Jean-Luc'!$O$3:$O$40,"=A")</f>
        <v>0</v>
      </c>
    </row>
    <row r="8" spans="1:56">
      <c r="A8" s="75">
        <f t="shared" si="0"/>
        <v>19</v>
      </c>
      <c r="B8" s="76">
        <v>6</v>
      </c>
      <c r="C8" s="77" t="str">
        <f>VLOOKUP(B8,PARTICIPANTS!$B$1:$E$26,2,FALSE)</f>
        <v>Coquette Arthur</v>
      </c>
      <c r="D8" s="77" t="str">
        <f>VLOOKUP($B8,PARTICIPANTS!$B$1:$E$26,3,FALSE)</f>
        <v>S</v>
      </c>
      <c r="E8" s="78">
        <f t="shared" si="1"/>
        <v>139</v>
      </c>
      <c r="F8" s="79">
        <v>0</v>
      </c>
      <c r="G8" s="79">
        <f t="shared" si="2"/>
        <v>4012</v>
      </c>
      <c r="H8" s="80">
        <f t="shared" si="3"/>
        <v>6</v>
      </c>
      <c r="I8" s="97" t="e">
        <f>VLOOKUP($C8,Rotations!$C$6:$K$30,2,FALSE)</f>
        <v>#N/A</v>
      </c>
      <c r="J8" s="81">
        <f>IF(($D8="S"),IF(PARTICIPANTS!$E7="P",IF((K8&gt;0),RANK(K8,K$3:K$27)-SUMPRODUCT(($D$3:$D$27&lt;&gt;$D8)*(K$3:K$27&gt;K8)),IF(($D8="s"),COUNTIFS($D$3:$D$27,"=S",K$3:K$27,"&gt;0"),COUNTIFS($D$3:$D$27,"=J",K$3:K$27,"&gt;0"))+PARTICIPANTS!$B$31),PARTICIPANTS!$B$29+PARTICIPANTS!$B$31 ),IF(PARTICIPANTS!$E7="P",IF((K8&gt;0),RANK(K8,K$3:K$27)-SUMPRODUCT(($D$3:$D$27&lt;&gt;$D8)*(K$3:K$27&gt;K8)),IF(($D8="s"),COUNTIFS($D$3:$D$27,"=S",K$3:K$27,"&gt;0"),COUNTIFS($D$3:$D$27,"=J",K$3:K$27,"&gt;0"))+PARTICIPANTS!$E$31),PARTICIPANTS!$E$29+PARTICIPANTS!$E$31 ))</f>
        <v>17</v>
      </c>
      <c r="K8" s="81">
        <f t="shared" si="4"/>
        <v>642</v>
      </c>
      <c r="L8" s="81">
        <f>'Coquette Arthur'!$B$41</f>
        <v>442</v>
      </c>
      <c r="M8" s="82">
        <f>COUNTIFS('Coquette Arthur'!$A$3:$A$40,"=S")</f>
        <v>1</v>
      </c>
      <c r="N8" s="82">
        <f>COUNTIFS('Coquette Arthur'!$A$3:$A$40,"=A")</f>
        <v>0</v>
      </c>
      <c r="O8" s="97" t="e">
        <f>VLOOKUP($C8,Rotations!$C$6:$K$30,3,FALSE)</f>
        <v>#N/A</v>
      </c>
      <c r="P8" s="81">
        <f>IF(($D8="S"),IF(PARTICIPANTS!$E7="P",IF((Q8&gt;0),RANK(Q8,Q$3:Q$27)-SUMPRODUCT(($D$3:$D$27&lt;&gt;$D8)*(Q$3:Q$27&gt;Q8)),IF(($D8="s"),COUNTIFS($D$3:$D$27,"=S",Q$3:Q$27,"&gt;0"),COUNTIFS($D$3:$D$27,"=J",Q$3:Q$27,"&gt;0"))+PARTICIPANTS!$B$31),PARTICIPANTS!$B$29+PARTICIPANTS!$B$31 ),IF(PARTICIPANTS!$E7="P",IF((Q8&gt;0),RANK(Q8,Q$3:Q$27)-SUMPRODUCT(($D$3:$D$27&lt;&gt;$D8)*(Q$3:Q$27&gt;Q8)),IF(($D8="s"),COUNTIFS($D$3:$D$27,"=S",Q$3:Q$27,"&gt;0"),COUNTIFS($D$3:$D$27,"=J",Q$3:Q$27,"&gt;0"))+PARTICIPANTS!$E$31),PARTICIPANTS!$E$29+PARTICIPANTS!$E$31 ))</f>
        <v>10</v>
      </c>
      <c r="Q8" s="81">
        <f t="shared" si="5"/>
        <v>1360</v>
      </c>
      <c r="R8" s="81">
        <f>'Coquette Arthur'!$D$41</f>
        <v>960</v>
      </c>
      <c r="S8" s="81">
        <f>COUNTIFS('Coquette Arthur'!$C$3:$C$40,"=S")</f>
        <v>2</v>
      </c>
      <c r="T8" s="81">
        <f>COUNTIFS('Coquette Arthur'!$C$3:$C$40,"=A")</f>
        <v>0</v>
      </c>
      <c r="U8" s="97" t="e">
        <f>VLOOKUP($C8,Rotations!$C$6:$K$30,4,FALSE)</f>
        <v>#N/A</v>
      </c>
      <c r="V8" s="81">
        <f>IF(($D8="S"),IF(PARTICIPANTS!$E7="P",IF((W8&gt;0),RANK(W8,W$3:W$27)-SUMPRODUCT(($D$3:$D$27&lt;&gt;$D8)*(W$3:W$27&gt;W8)),IF(($D8="s"),COUNTIFS($D$3:$D$27,"=S",W$3:W$27,"&gt;0"),COUNTIFS($D$3:$D$27,"=J",W$3:W$27,"&gt;0"))+PARTICIPANTS!$B$31),PARTICIPANTS!$B$29+PARTICIPANTS!$B$31 ),IF(PARTICIPANTS!$E7="P",IF((W8&gt;0),RANK(W8,W$3:W$27)-SUMPRODUCT(($D$3:$D$27&lt;&gt;$D8)*(W$3:W$27&gt;W8)),IF(($D8="s"),COUNTIFS($D$3:$D$27,"=S",W$3:W$27,"&gt;0"),COUNTIFS($D$3:$D$27,"=J",W$3:W$27,"&gt;0"))+PARTICIPANTS!$E$31),PARTICIPANTS!$E$29+PARTICIPANTS!$E$31 ))</f>
        <v>9</v>
      </c>
      <c r="W8" s="81">
        <f t="shared" si="6"/>
        <v>1285</v>
      </c>
      <c r="X8" s="81">
        <f>'Coquette Arthur'!$F$41</f>
        <v>885</v>
      </c>
      <c r="Y8" s="81">
        <f>COUNTIFS('Coquette Arthur'!$E$3:$E$40,"=S")</f>
        <v>2</v>
      </c>
      <c r="Z8" s="81">
        <f>COUNTIFS('Coquette Arthur'!$E$3:$E$40,"=A")</f>
        <v>0</v>
      </c>
      <c r="AA8" s="97" t="e">
        <f>VLOOKUP($C8,Rotations!$C$6:$K$30,5,FALSE)</f>
        <v>#N/A</v>
      </c>
      <c r="AB8" s="81">
        <f>IF(($D8="S"),IF(PARTICIPANTS!$E7="P",IF((AC8&gt;0),RANK(AC8,AC$3:AC$27)-SUMPRODUCT(($D$3:$D$27&lt;&gt;$D8)*(AC$3:AC$27&gt;AC8)),IF(($D8="s"),COUNTIFS($D$3:$D$27,"=S",AC$3:AC$27,"&gt;0"),COUNTIFS($D$3:$D$27,"=J",AC$3:AC$27,"&gt;0"))+PARTICIPANTS!$B$31),PARTICIPANTS!$B$29+PARTICIPANTS!$B$31 ),IF(PARTICIPANTS!$E7="P",IF((AC8&gt;0),RANK(AC8,AC$3:AC$27)-SUMPRODUCT(($D$3:$D$27&lt;&gt;$D8)*(AC$3:AC$27&gt;AC8)),IF(($D8="s"),COUNTIFS($D$3:$D$27,"=S",AC$3:AC$27,"&gt;0"),COUNTIFS($D$3:$D$27,"=J",AC$3:AC$27,"&gt;0"))+PARTICIPANTS!$E$31),PARTICIPANTS!$E$29+PARTICIPANTS!$E$31 ))</f>
        <v>13</v>
      </c>
      <c r="AC8" s="81">
        <f t="shared" si="7"/>
        <v>725</v>
      </c>
      <c r="AD8" s="81">
        <f>'Coquette Arthur'!$H$41</f>
        <v>525</v>
      </c>
      <c r="AE8" s="81">
        <f>COUNTIFS('Coquette Arthur'!$G$3:$G$40,"=S")</f>
        <v>1</v>
      </c>
      <c r="AF8" s="81">
        <f>COUNTIFS('Coquette Arthur'!$G$3:$G$40,"=A")</f>
        <v>0</v>
      </c>
      <c r="AG8" s="97" t="e">
        <f>VLOOKUP($C8,Rotations!$C$6:$K$30,6,FALSE)</f>
        <v>#N/A</v>
      </c>
      <c r="AH8" s="81">
        <f>IF(($D8="S"),IF(PARTICIPANTS!$E7="P",IF((AI8&gt;0),RANK(AI8,AI$3:AI$27)-SUMPRODUCT(($D$3:$D$27&lt;&gt;$D8)*(AI$3:AI$27&gt;AI8)),IF(($D8="s"),COUNTIFS($D$3:$D$27,"=S",AI$3:AI$27,"&gt;0"),COUNTIFS($D$3:$D$27,"=J",AI$3:AI$27,"&gt;0"))+PARTICIPANTS!$B$31),PARTICIPANTS!$B$29+PARTICIPANTS!$B$31 ),IF(PARTICIPANTS!$E7="P",IF((AI8&gt;0),RANK(AI8,AI$3:AI$27)-SUMPRODUCT(($D$3:$D$27&lt;&gt;$D8)*(AI$3:AI$27&gt;AI8)),IF(($D8="s"),COUNTIFS($D$3:$D$27,"=S",AI$3:AI$27,"&gt;0"),COUNTIFS($D$3:$D$27,"=J",AI$3:AI$27,"&gt;0"))+PARTICIPANTS!$E$31),PARTICIPANTS!$E$29+PARTICIPANTS!$E$31 ))</f>
        <v>21</v>
      </c>
      <c r="AI8" s="81">
        <f t="shared" si="8"/>
        <v>0</v>
      </c>
      <c r="AJ8" s="81">
        <f>'Coquette Arthur'!$J$41</f>
        <v>0</v>
      </c>
      <c r="AK8" s="81">
        <f>COUNTIFS('Coquette Arthur'!$I$3:$I$40,"=S")</f>
        <v>0</v>
      </c>
      <c r="AL8" s="81">
        <f>COUNTIFS('Coquette Arthur'!$I$3:$I$40,"=A")</f>
        <v>0</v>
      </c>
      <c r="AM8" s="97" t="e">
        <f>VLOOKUP($C8,Rotations!$C$6:$K$30,7,FALSE)</f>
        <v>#N/A</v>
      </c>
      <c r="AN8" s="81">
        <f>IF(($D8="S"),IF(PARTICIPANTS!$E7="P",IF((AO8&gt;0),RANK(AO8,AO$3:AO$27)-SUMPRODUCT(($D$3:$D$27&lt;&gt;$D8)*(AO$3:AO$27&gt;AO8)),IF(($D8="s"),COUNTIFS($D$3:$D$27,"=S",AO$3:AO$27,"&gt;0"),COUNTIFS($D$3:$D$27,"=J",AO$3:AO$27,"&gt;0"))+PARTICIPANTS!$B$31),PARTICIPANTS!$B$29+PARTICIPANTS!$B$31 ),IF(PARTICIPANTS!$E7="P",IF((AO8&gt;0),RANK(AO8,AO$3:AO$27)-SUMPRODUCT(($D$3:$D$27&lt;&gt;$D8)*(AO$3:AO$27&gt;AO8)),IF(($D8="s"),COUNTIFS($D$3:$D$27,"=S",AO$3:AO$27,"&gt;0"),COUNTIFS($D$3:$D$27,"=J",AO$3:AO$27,"&gt;0"))+PARTICIPANTS!$E$31),PARTICIPANTS!$E$29+PARTICIPANTS!$E$31 ))</f>
        <v>22</v>
      </c>
      <c r="AO8" s="81">
        <f t="shared" si="9"/>
        <v>0</v>
      </c>
      <c r="AP8" s="81">
        <f>'Coquette Arthur'!$L$41</f>
        <v>0</v>
      </c>
      <c r="AQ8" s="81">
        <f>COUNTIFS('Coquette Arthur'!$K$3:$K$40,"=S")</f>
        <v>0</v>
      </c>
      <c r="AR8" s="81">
        <f>COUNTIFS('Coquette Arthur'!$K$3:$K$40,"=A")</f>
        <v>0</v>
      </c>
      <c r="AS8" s="97" t="e">
        <f>VLOOKUP($C8,Rotations!$C$6:$K$30,8,FALSE)</f>
        <v>#N/A</v>
      </c>
      <c r="AT8" s="81">
        <f>IF(($D8="S"),IF(PARTICIPANTS!$E7="P",IF((AU8&gt;0),RANK(AU8,AU$3:AU$27)-SUMPRODUCT(($D$3:$D$27&lt;&gt;$D8)*(AU$3:AU$27&gt;AU8)),IF(($D8="s"),COUNTIFS($D$3:$D$27,"=S",AU$3:AU$27,"&gt;0"),COUNTIFS($D$3:$D$27,"=J",AU$3:AU$27,"&gt;0"))+PARTICIPANTS!$B$31),PARTICIPANTS!$B$29+PARTICIPANTS!$B$31 ),IF(PARTICIPANTS!$E7="P",IF((AU8&gt;0),RANK(AU8,AU$3:AU$27)-SUMPRODUCT(($D$3:$D$27&lt;&gt;$D8)*(AU$3:AU$27&gt;AU8)),IF(($D8="s"),COUNTIFS($D$3:$D$27,"=S",AU$3:AU$27,"&gt;0"),COUNTIFS($D$3:$D$27,"=J",AU$3:AU$27,"&gt;0"))+PARTICIPANTS!$E$31),PARTICIPANTS!$E$29+PARTICIPANTS!$E$31 ))</f>
        <v>25</v>
      </c>
      <c r="AU8" s="81">
        <f t="shared" si="10"/>
        <v>0</v>
      </c>
      <c r="AV8" s="81">
        <f>'Coquette Arthur'!$N$41</f>
        <v>0</v>
      </c>
      <c r="AW8" s="81">
        <f>COUNTIFS('Coquette Arthur'!$M$3:$M$40,"=S")</f>
        <v>0</v>
      </c>
      <c r="AX8" s="81">
        <f>COUNTIFS('Coquette Arthur'!$M$3:$M$40,"=A")</f>
        <v>0</v>
      </c>
      <c r="AY8" s="97" t="e">
        <f>VLOOKUP($C8,Rotations!$C$6:$K$30,9,FALSE)</f>
        <v>#N/A</v>
      </c>
      <c r="AZ8" s="81">
        <f>IF(($D8="S"),IF(PARTICIPANTS!$E7="P",IF((BA8&gt;0),RANK(BA8,BA$3:BA$27)-SUMPRODUCT(($D$3:$D$27&lt;&gt;$D8)*(BA$3:BA$27&gt;BA8)),IF(($D8="s"),COUNTIFS($D$3:$D$27,"=S",BA$3:BA$27,"&gt;0"),COUNTIFS($D$3:$D$27,"=J",BA$3:BA$27,"&gt;0"))+PARTICIPANTS!$B$31),PARTICIPANTS!$B$29+PARTICIPANTS!$B$31 ),IF(PARTICIPANTS!$E7="P",IF((BA8&gt;0),RANK(BA8,BA$3:BA$27)-SUMPRODUCT(($D$3:$D$27&lt;&gt;$D8)*(BA$3:BA$27&gt;BA8)),IF(($D8="s"),COUNTIFS($D$3:$D$27,"=S",BA$3:BA$27,"&gt;0"),COUNTIFS($D$3:$D$27,"=J",BA$3:BA$27,"&gt;0"))+PARTICIPANTS!$E$31),PARTICIPANTS!$E$29+PARTICIPANTS!$E$31 ))</f>
        <v>22</v>
      </c>
      <c r="BA8" s="81">
        <f t="shared" si="11"/>
        <v>0</v>
      </c>
      <c r="BB8" s="81">
        <f>'Coquette Arthur'!$P$41</f>
        <v>0</v>
      </c>
      <c r="BC8" s="81">
        <f>COUNTIFS('Coquette Arthur'!$O$3:$O$40,"=S")</f>
        <v>0</v>
      </c>
      <c r="BD8" s="81">
        <f>COUNTIFS('Coquette Arthur'!$O$3:$O$40,"=A")</f>
        <v>0</v>
      </c>
    </row>
    <row r="9" spans="1:56">
      <c r="A9" s="75">
        <f t="shared" si="0"/>
        <v>14</v>
      </c>
      <c r="B9" s="76">
        <v>7</v>
      </c>
      <c r="C9" s="77" t="str">
        <f>VLOOKUP(B9,PARTICIPANTS!$B$1:$E$26,2,FALSE)</f>
        <v>Dequinze Benoit</v>
      </c>
      <c r="D9" s="77" t="str">
        <f>VLOOKUP($B9,PARTICIPANTS!$B$1:$E$26,3,FALSE)</f>
        <v>S</v>
      </c>
      <c r="E9" s="78">
        <f t="shared" si="1"/>
        <v>127</v>
      </c>
      <c r="F9" s="79">
        <v>0</v>
      </c>
      <c r="G9" s="79">
        <f t="shared" si="2"/>
        <v>5567</v>
      </c>
      <c r="H9" s="80">
        <f t="shared" si="3"/>
        <v>8</v>
      </c>
      <c r="I9" s="97" t="e">
        <f>VLOOKUP($C9,Rotations!$C$6:$K$30,2,FALSE)</f>
        <v>#N/A</v>
      </c>
      <c r="J9" s="81">
        <f>IF(($D9="S"),IF(PARTICIPANTS!$E8="P",IF((K9&gt;0),RANK(K9,K$3:K$27)-SUMPRODUCT(($D$3:$D$27&lt;&gt;$D9)*(K$3:K$27&gt;K9)),IF(($D9="s"),COUNTIFS($D$3:$D$27,"=S",K$3:K$27,"&gt;0"),COUNTIFS($D$3:$D$27,"=J",K$3:K$27,"&gt;0"))+PARTICIPANTS!$B$31),PARTICIPANTS!$B$29+PARTICIPANTS!$B$31 ),IF(PARTICIPANTS!$E8="P",IF((K9&gt;0),RANK(K9,K$3:K$27)-SUMPRODUCT(($D$3:$D$27&lt;&gt;$D9)*(K$3:K$27&gt;K9)),IF(($D9="s"),COUNTIFS($D$3:$D$27,"=S",K$3:K$27,"&gt;0"),COUNTIFS($D$3:$D$27,"=J",K$3:K$27,"&gt;0"))+PARTICIPANTS!$E$31),PARTICIPANTS!$E$29+PARTICIPANTS!$E$31 ))</f>
        <v>6</v>
      </c>
      <c r="K9" s="81">
        <f t="shared" si="4"/>
        <v>2645</v>
      </c>
      <c r="L9" s="81">
        <f>'Dequinze Benoit'!$B$41</f>
        <v>1845</v>
      </c>
      <c r="M9" s="82">
        <f>COUNTIFS('Dequinze Benoit'!$A$3:$A$40,"=S")</f>
        <v>4</v>
      </c>
      <c r="N9" s="82">
        <f>COUNTIFS('Dequinze Benoit'!$A$3:$A$40,"=A")</f>
        <v>0</v>
      </c>
      <c r="O9" s="97" t="e">
        <f>VLOOKUP($C9,Rotations!$C$6:$K$30,3,FALSE)</f>
        <v>#N/A</v>
      </c>
      <c r="P9" s="81">
        <f>IF(($D9="S"),IF(PARTICIPANTS!$E8="P",IF((Q9&gt;0),RANK(Q9,Q$3:Q$27)-SUMPRODUCT(($D$3:$D$27&lt;&gt;$D9)*(Q$3:Q$27&gt;Q9)),IF(($D9="s"),COUNTIFS($D$3:$D$27,"=S",Q$3:Q$27,"&gt;0"),COUNTIFS($D$3:$D$27,"=J",Q$3:Q$27,"&gt;0"))+PARTICIPANTS!$B$31),PARTICIPANTS!$B$29+PARTICIPANTS!$B$31 ),IF(PARTICIPANTS!$E8="P",IF((Q9&gt;0),RANK(Q9,Q$3:Q$27)-SUMPRODUCT(($D$3:$D$27&lt;&gt;$D9)*(Q$3:Q$27&gt;Q9)),IF(($D9="s"),COUNTIFS($D$3:$D$27,"=S",Q$3:Q$27,"&gt;0"),COUNTIFS($D$3:$D$27,"=J",Q$3:Q$27,"&gt;0"))+PARTICIPANTS!$E$31),PARTICIPANTS!$E$29+PARTICIPANTS!$E$31 ))</f>
        <v>29</v>
      </c>
      <c r="Q9" s="81">
        <f t="shared" si="5"/>
        <v>0</v>
      </c>
      <c r="R9" s="81">
        <f>'Dequinze Benoit'!$D$41</f>
        <v>0</v>
      </c>
      <c r="S9" s="81">
        <f>COUNTIFS('Dequinze Benoit'!$C$3:$C$40,"=S")</f>
        <v>0</v>
      </c>
      <c r="T9" s="81">
        <f>COUNTIFS('Dequinze Benoit'!$C$3:$C$40,"=A")</f>
        <v>0</v>
      </c>
      <c r="U9" s="97" t="e">
        <f>VLOOKUP($C9,Rotations!$C$6:$K$30,4,FALSE)</f>
        <v>#N/A</v>
      </c>
      <c r="V9" s="81">
        <f>IF(($D9="S"),IF(PARTICIPANTS!$E8="P",IF((W9&gt;0),RANK(W9,W$3:W$27)-SUMPRODUCT(($D$3:$D$27&lt;&gt;$D9)*(W$3:W$27&gt;W9)),IF(($D9="s"),COUNTIFS($D$3:$D$27,"=S",W$3:W$27,"&gt;0"),COUNTIFS($D$3:$D$27,"=J",W$3:W$27,"&gt;0"))+PARTICIPANTS!$B$31),PARTICIPANTS!$B$29+PARTICIPANTS!$B$31 ),IF(PARTICIPANTS!$E8="P",IF((W9&gt;0),RANK(W9,W$3:W$27)-SUMPRODUCT(($D$3:$D$27&lt;&gt;$D9)*(W$3:W$27&gt;W9)),IF(($D9="s"),COUNTIFS($D$3:$D$27,"=S",W$3:W$27,"&gt;0"),COUNTIFS($D$3:$D$27,"=J",W$3:W$27,"&gt;0"))+PARTICIPANTS!$E$31),PARTICIPANTS!$E$29+PARTICIPANTS!$E$31 ))</f>
        <v>11</v>
      </c>
      <c r="W9" s="81">
        <f t="shared" si="6"/>
        <v>832</v>
      </c>
      <c r="X9" s="81">
        <f>'Dequinze Benoit'!$F$41</f>
        <v>632</v>
      </c>
      <c r="Y9" s="81">
        <f>COUNTIFS('Dequinze Benoit'!$E$3:$E$40,"=S")</f>
        <v>1</v>
      </c>
      <c r="Z9" s="81">
        <f>COUNTIFS('Dequinze Benoit'!$E$3:$E$40,"=A")</f>
        <v>0</v>
      </c>
      <c r="AA9" s="97" t="e">
        <f>VLOOKUP($C9,Rotations!$C$6:$K$30,4,FALSE)</f>
        <v>#N/A</v>
      </c>
      <c r="AB9" s="81">
        <f>IF(($D9="S"),IF(PARTICIPANTS!$E8="P",IF((AC9&gt;0),RANK(AC9,AC$3:AC$27)-SUMPRODUCT(($D$3:$D$27&lt;&gt;$D9)*(AC$3:AC$27&gt;AC9)),IF(($D9="s"),COUNTIFS($D$3:$D$27,"=S",AC$3:AC$27,"&gt;0"),COUNTIFS($D$3:$D$27,"=J",AC$3:AC$27,"&gt;0"))+PARTICIPANTS!$B$31),PARTICIPANTS!$B$29+PARTICIPANTS!$B$31 ),IF(PARTICIPANTS!$E8="P",IF((AC9&gt;0),RANK(AC9,AC$3:AC$27)-SUMPRODUCT(($D$3:$D$27&lt;&gt;$D9)*(AC$3:AC$27&gt;AC9)),IF(($D9="s"),COUNTIFS($D$3:$D$27,"=S",AC$3:AC$27,"&gt;0"),COUNTIFS($D$3:$D$27,"=J",AC$3:AC$27,"&gt;0"))+PARTICIPANTS!$E$31),PARTICIPANTS!$E$29+PARTICIPANTS!$E$31 ))</f>
        <v>11</v>
      </c>
      <c r="AC9" s="81">
        <f t="shared" si="7"/>
        <v>750</v>
      </c>
      <c r="AD9" s="81">
        <f>'Dequinze Benoit'!$H$41</f>
        <v>550</v>
      </c>
      <c r="AE9" s="81">
        <f>COUNTIFS('Dequinze Benoit'!$G$3:$G$40,"=S")</f>
        <v>1</v>
      </c>
      <c r="AF9" s="81">
        <f>COUNTIFS('Dequinze Benoit'!$G$3:$G$40,"=A")</f>
        <v>0</v>
      </c>
      <c r="AG9" s="97" t="e">
        <f>VLOOKUP($C9,Rotations!$C$6:$K$30,6,FALSE)</f>
        <v>#N/A</v>
      </c>
      <c r="AH9" s="81">
        <f>IF(($D9="S"),IF(PARTICIPANTS!$E8="P",IF((AI9&gt;0),RANK(AI9,AI$3:AI$27)-SUMPRODUCT(($D$3:$D$27&lt;&gt;$D9)*(AI$3:AI$27&gt;AI9)),IF(($D9="s"),COUNTIFS($D$3:$D$27,"=S",AI$3:AI$27,"&gt;0"),COUNTIFS($D$3:$D$27,"=J",AI$3:AI$27,"&gt;0"))+PARTICIPANTS!$B$31),PARTICIPANTS!$B$29+PARTICIPANTS!$B$31 ),IF(PARTICIPANTS!$E8="P",IF((AI9&gt;0),RANK(AI9,AI$3:AI$27)-SUMPRODUCT(($D$3:$D$27&lt;&gt;$D9)*(AI$3:AI$27&gt;AI9)),IF(($D9="s"),COUNTIFS($D$3:$D$27,"=S",AI$3:AI$27,"&gt;0"),COUNTIFS($D$3:$D$27,"=J",AI$3:AI$27,"&gt;0"))+PARTICIPANTS!$E$31),PARTICIPANTS!$E$29+PARTICIPANTS!$E$31 ))</f>
        <v>10</v>
      </c>
      <c r="AI9" s="81">
        <f t="shared" si="8"/>
        <v>690</v>
      </c>
      <c r="AJ9" s="81">
        <f>'Dequinze Benoit'!$J$41</f>
        <v>490</v>
      </c>
      <c r="AK9" s="81">
        <f>COUNTIFS('Dequinze Benoit'!$I$3:$I$40,"=S")</f>
        <v>1</v>
      </c>
      <c r="AL9" s="81">
        <f>COUNTIFS('Dequinze Benoit'!$I$3:$I$40,"=A")</f>
        <v>0</v>
      </c>
      <c r="AM9" s="97" t="e">
        <f>VLOOKUP($C9,Rotations!$C$6:$K$30,7,FALSE)</f>
        <v>#N/A</v>
      </c>
      <c r="AN9" s="81">
        <f>IF(($D9="S"),IF(PARTICIPANTS!$E8="P",IF((AO9&gt;0),RANK(AO9,AO$3:AO$27)-SUMPRODUCT(($D$3:$D$27&lt;&gt;$D9)*(AO$3:AO$27&gt;AO9)),IF(($D9="s"),COUNTIFS($D$3:$D$27,"=S",AO$3:AO$27,"&gt;0"),COUNTIFS($D$3:$D$27,"=J",AO$3:AO$27,"&gt;0"))+PARTICIPANTS!$B$31),PARTICIPANTS!$B$29+PARTICIPANTS!$B$31 ),IF(PARTICIPANTS!$E8="P",IF((AO9&gt;0),RANK(AO9,AO$3:AO$27)-SUMPRODUCT(($D$3:$D$27&lt;&gt;$D9)*(AO$3:AO$27&gt;AO9)),IF(($D9="s"),COUNTIFS($D$3:$D$27,"=S",AO$3:AO$27,"&gt;0"),COUNTIFS($D$3:$D$27,"=J",AO$3:AO$27,"&gt;0"))+PARTICIPANTS!$E$31),PARTICIPANTS!$E$29+PARTICIPANTS!$E$31 ))</f>
        <v>13</v>
      </c>
      <c r="AO9" s="81">
        <f t="shared" si="9"/>
        <v>650</v>
      </c>
      <c r="AP9" s="81">
        <f>'Dequinze Benoit'!$L$41</f>
        <v>450</v>
      </c>
      <c r="AQ9" s="81">
        <f>COUNTIFS('Dequinze Benoit'!$K$3:$K$40,"=S")</f>
        <v>1</v>
      </c>
      <c r="AR9" s="81">
        <f>COUNTIFS('Dequinze Benoit'!$K$3:$K$40,"=A")</f>
        <v>0</v>
      </c>
      <c r="AS9" s="97" t="e">
        <f>VLOOKUP($C9,Rotations!$C$6:$K$30,8,FALSE)</f>
        <v>#N/A</v>
      </c>
      <c r="AT9" s="81">
        <f>IF(($D9="S"),IF(PARTICIPANTS!$E8="P",IF((AU9&gt;0),RANK(AU9,AU$3:AU$27)-SUMPRODUCT(($D$3:$D$27&lt;&gt;$D9)*(AU$3:AU$27&gt;AU9)),IF(($D9="s"),COUNTIFS($D$3:$D$27,"=S",AU$3:AU$27,"&gt;0"),COUNTIFS($D$3:$D$27,"=J",AU$3:AU$27,"&gt;0"))+PARTICIPANTS!$B$31),PARTICIPANTS!$B$29+PARTICIPANTS!$B$31 ),IF(PARTICIPANTS!$E8="P",IF((AU9&gt;0),RANK(AU9,AU$3:AU$27)-SUMPRODUCT(($D$3:$D$27&lt;&gt;$D9)*(AU$3:AU$27&gt;AU9)),IF(($D9="s"),COUNTIFS($D$3:$D$27,"=S",AU$3:AU$27,"&gt;0"),COUNTIFS($D$3:$D$27,"=J",AU$3:AU$27,"&gt;0"))+PARTICIPANTS!$E$31),PARTICIPANTS!$E$29+PARTICIPANTS!$E$31 ))</f>
        <v>25</v>
      </c>
      <c r="AU9" s="81">
        <f t="shared" si="10"/>
        <v>0</v>
      </c>
      <c r="AV9" s="81">
        <f>'Dequinze Benoit'!$N$41</f>
        <v>0</v>
      </c>
      <c r="AW9" s="81">
        <f>COUNTIFS('Dequinze Benoit'!$M$3:$M$40,"=S")</f>
        <v>0</v>
      </c>
      <c r="AX9" s="81">
        <f>COUNTIFS('Dequinze Benoit'!$M$3:$M$40,"=A")</f>
        <v>0</v>
      </c>
      <c r="AY9" s="97" t="e">
        <f>VLOOKUP($C9,Rotations!$C$6:$K$30,9,FALSE)</f>
        <v>#N/A</v>
      </c>
      <c r="AZ9" s="81">
        <f>IF(($D9="S"),IF(PARTICIPANTS!$E8="P",IF((BA9&gt;0),RANK(BA9,BA$3:BA$27)-SUMPRODUCT(($D$3:$D$27&lt;&gt;$D9)*(BA$3:BA$27&gt;BA9)),IF(($D9="s"),COUNTIFS($D$3:$D$27,"=S",BA$3:BA$27,"&gt;0"),COUNTIFS($D$3:$D$27,"=J",BA$3:BA$27,"&gt;0"))+PARTICIPANTS!$B$31),PARTICIPANTS!$B$29+PARTICIPANTS!$B$31 ),IF(PARTICIPANTS!$E8="P",IF((BA9&gt;0),RANK(BA9,BA$3:BA$27)-SUMPRODUCT(($D$3:$D$27&lt;&gt;$D9)*(BA$3:BA$27&gt;BA9)),IF(($D9="s"),COUNTIFS($D$3:$D$27,"=S",BA$3:BA$27,"&gt;0"),COUNTIFS($D$3:$D$27,"=J",BA$3:BA$27,"&gt;0"))+PARTICIPANTS!$E$31),PARTICIPANTS!$E$29+PARTICIPANTS!$E$31 ))</f>
        <v>22</v>
      </c>
      <c r="BA9" s="81">
        <f t="shared" si="11"/>
        <v>0</v>
      </c>
      <c r="BB9" s="81">
        <f>'Dequinze Benoit'!$P$41</f>
        <v>0</v>
      </c>
      <c r="BC9" s="81">
        <f>COUNTIFS('Dequinze Benoit'!$O$3:$O$40,"=S")</f>
        <v>0</v>
      </c>
      <c r="BD9" s="81">
        <f>COUNTIFS('Dequinze Benoit'!$O$3:$O$40,"=A")</f>
        <v>0</v>
      </c>
    </row>
    <row r="10" spans="1:56">
      <c r="A10" s="75">
        <f t="shared" si="0"/>
        <v>15</v>
      </c>
      <c r="B10" s="76">
        <v>8</v>
      </c>
      <c r="C10" s="77" t="str">
        <f>VLOOKUP(B10,PARTICIPANTS!$B$1:$E$26,2,FALSE)</f>
        <v>Destexhe Benoît</v>
      </c>
      <c r="D10" s="77" t="str">
        <f>VLOOKUP($B10,PARTICIPANTS!$B$1:$E$26,3,FALSE)</f>
        <v>S</v>
      </c>
      <c r="E10" s="78">
        <f t="shared" si="1"/>
        <v>130</v>
      </c>
      <c r="F10" s="79">
        <v>0</v>
      </c>
      <c r="G10" s="79">
        <f t="shared" si="2"/>
        <v>5412</v>
      </c>
      <c r="H10" s="80">
        <f t="shared" si="3"/>
        <v>8</v>
      </c>
      <c r="I10" s="97" t="e">
        <f>VLOOKUP($C10,Rotations!$C$6:$K$30,2,FALSE)</f>
        <v>#N/A</v>
      </c>
      <c r="J10" s="81">
        <f>IF(($D10="S"),IF(PARTICIPANTS!$E9="P",IF((K10&gt;0),RANK(K10,K$3:K$27)-SUMPRODUCT(($D$3:$D$27&lt;&gt;$D10)*(K$3:K$27&gt;K10)),IF(($D10="s"),COUNTIFS($D$3:$D$27,"=S",K$3:K$27,"&gt;0"),COUNTIFS($D$3:$D$27,"=J",K$3:K$27,"&gt;0"))+PARTICIPANTS!$B$31),PARTICIPANTS!$B$29+PARTICIPANTS!$B$31 ),IF(PARTICIPANTS!$E9="P",IF((K10&gt;0),RANK(K10,K$3:K$27)-SUMPRODUCT(($D$3:$D$27&lt;&gt;$D10)*(K$3:K$27&gt;K10)),IF(($D10="s"),COUNTIFS($D$3:$D$27,"=S",K$3:K$27,"&gt;0"),COUNTIFS($D$3:$D$27,"=J",K$3:K$27,"&gt;0"))+PARTICIPANTS!$E$31),PARTICIPANTS!$E$29+PARTICIPANTS!$E$31 ))</f>
        <v>14</v>
      </c>
      <c r="K10" s="81">
        <f t="shared" si="4"/>
        <v>1297</v>
      </c>
      <c r="L10" s="81">
        <f>'Destexhe Benoît'!$B$41</f>
        <v>897</v>
      </c>
      <c r="M10" s="82">
        <f>COUNTIFS('Destexhe Benoît'!$A$3:$A$40,"=S")</f>
        <v>2</v>
      </c>
      <c r="N10" s="82">
        <f>COUNTIFS('Destexhe Benoît'!$A$3:$A$40,"=A")</f>
        <v>0</v>
      </c>
      <c r="O10" s="97" t="e">
        <f>VLOOKUP($C10,Rotations!$C$6:$K$30,3,FALSE)</f>
        <v>#N/A</v>
      </c>
      <c r="P10" s="81">
        <f>IF(($D10="S"),IF(PARTICIPANTS!$E9="P",IF((Q10&gt;0),RANK(Q10,Q$3:Q$27)-SUMPRODUCT(($D$3:$D$27&lt;&gt;$D10)*(Q$3:Q$27&gt;Q10)),IF(($D10="s"),COUNTIFS($D$3:$D$27,"=S",Q$3:Q$27,"&gt;0"),COUNTIFS($D$3:$D$27,"=J",Q$3:Q$27,"&gt;0"))+PARTICIPANTS!$B$31),PARTICIPANTS!$B$29+PARTICIPANTS!$B$31 ),IF(PARTICIPANTS!$E9="P",IF((Q10&gt;0),RANK(Q10,Q$3:Q$27)-SUMPRODUCT(($D$3:$D$27&lt;&gt;$D10)*(Q$3:Q$27&gt;Q10)),IF(($D10="s"),COUNTIFS($D$3:$D$27,"=S",Q$3:Q$27,"&gt;0"),COUNTIFS($D$3:$D$27,"=J",Q$3:Q$27,"&gt;0"))+PARTICIPANTS!$E$31),PARTICIPANTS!$E$29+PARTICIPANTS!$E$31 ))</f>
        <v>8</v>
      </c>
      <c r="Q10" s="81">
        <f t="shared" si="5"/>
        <v>1420</v>
      </c>
      <c r="R10" s="81">
        <f>'Destexhe Benoît'!$D$41</f>
        <v>1020</v>
      </c>
      <c r="S10" s="81">
        <f>COUNTIFS('Destexhe Benoît'!$C$3:$C$40,"=S")</f>
        <v>2</v>
      </c>
      <c r="T10" s="81">
        <f>COUNTIFS('Destexhe Benoît'!$C$3:$C$40,"=A")</f>
        <v>0</v>
      </c>
      <c r="U10" s="97" t="e">
        <f>VLOOKUP($C10,Rotations!$C$6:$K$30,4,FALSE)</f>
        <v>#N/A</v>
      </c>
      <c r="V10" s="81">
        <f>IF(($D10="S"),IF(PARTICIPANTS!$E9="P",IF((W10&gt;0),RANK(W10,W$3:W$27)-SUMPRODUCT(($D$3:$D$27&lt;&gt;$D10)*(W$3:W$27&gt;W10)),IF(($D10="s"),COUNTIFS($D$3:$D$27,"=S",W$3:W$27,"&gt;0"),COUNTIFS($D$3:$D$27,"=J",W$3:W$27,"&gt;0"))+PARTICIPANTS!$B$31),PARTICIPANTS!$B$29+PARTICIPANTS!$B$31 ),IF(PARTICIPANTS!$E9="P",IF((W10&gt;0),RANK(W10,W$3:W$27)-SUMPRODUCT(($D$3:$D$27&lt;&gt;$D10)*(W$3:W$27&gt;W10)),IF(($D10="s"),COUNTIFS($D$3:$D$27,"=S",W$3:W$27,"&gt;0"),COUNTIFS($D$3:$D$27,"=J",W$3:W$27,"&gt;0"))+PARTICIPANTS!$E$31),PARTICIPANTS!$E$29+PARTICIPANTS!$E$31 ))</f>
        <v>2</v>
      </c>
      <c r="W10" s="81">
        <f t="shared" si="6"/>
        <v>2055</v>
      </c>
      <c r="X10" s="81">
        <f>'Destexhe Benoît'!$F$41</f>
        <v>1455</v>
      </c>
      <c r="Y10" s="81">
        <f>COUNTIFS('Destexhe Benoît'!$E$3:$E$40,"=S")</f>
        <v>3</v>
      </c>
      <c r="Z10" s="81">
        <f>COUNTIFS('Destexhe Benoît'!$E$3:$E$40,"=A")</f>
        <v>0</v>
      </c>
      <c r="AA10" s="97" t="e">
        <f>VLOOKUP($C10,Rotations!$C$6:$K$30,4,FALSE)</f>
        <v>#N/A</v>
      </c>
      <c r="AB10" s="81">
        <f>IF(($D10="S"),IF(PARTICIPANTS!$E9="P",IF((AC10&gt;0),RANK(AC10,AC$3:AC$27)-SUMPRODUCT(($D$3:$D$27&lt;&gt;$D10)*(AC$3:AC$27&gt;AC10)),IF(($D10="s"),COUNTIFS($D$3:$D$27,"=S",AC$3:AC$27,"&gt;0"),COUNTIFS($D$3:$D$27,"=J",AC$3:AC$27,"&gt;0"))+PARTICIPANTS!$B$31),PARTICIPANTS!$B$29+PARTICIPANTS!$B$31 ),IF(PARTICIPANTS!$E9="P",IF((AC10&gt;0),RANK(AC10,AC$3:AC$27)-SUMPRODUCT(($D$3:$D$27&lt;&gt;$D10)*(AC$3:AC$27&gt;AC10)),IF(($D10="s"),COUNTIFS($D$3:$D$27,"=S",AC$3:AC$27,"&gt;0"),COUNTIFS($D$3:$D$27,"=J",AC$3:AC$27,"&gt;0"))+PARTICIPANTS!$E$31),PARTICIPANTS!$E$29+PARTICIPANTS!$E$31 ))</f>
        <v>16</v>
      </c>
      <c r="AC10" s="81">
        <f t="shared" si="7"/>
        <v>640</v>
      </c>
      <c r="AD10" s="81">
        <f>'Destexhe Benoît'!$H$41</f>
        <v>440</v>
      </c>
      <c r="AE10" s="81">
        <f>COUNTIFS('Destexhe Benoît'!$G$3:$G$40,"=S")</f>
        <v>1</v>
      </c>
      <c r="AF10" s="81">
        <f>COUNTIFS('Destexhe Benoît'!$G$3:$G$40,"=A")</f>
        <v>0</v>
      </c>
      <c r="AG10" s="97" t="e">
        <f>VLOOKUP($C10,Rotations!$C$6:$K$30,6,FALSE)</f>
        <v>#N/A</v>
      </c>
      <c r="AH10" s="81">
        <f>IF(($D10="S"),IF(PARTICIPANTS!$E9="P",IF((AI10&gt;0),RANK(AI10,AI$3:AI$27)-SUMPRODUCT(($D$3:$D$27&lt;&gt;$D10)*(AI$3:AI$27&gt;AI10)),IF(($D10="s"),COUNTIFS($D$3:$D$27,"=S",AI$3:AI$27,"&gt;0"),COUNTIFS($D$3:$D$27,"=J",AI$3:AI$27,"&gt;0"))+PARTICIPANTS!$B$31),PARTICIPANTS!$B$29+PARTICIPANTS!$B$31 ),IF(PARTICIPANTS!$E9="P",IF((AI10&gt;0),RANK(AI10,AI$3:AI$27)-SUMPRODUCT(($D$3:$D$27&lt;&gt;$D10)*(AI$3:AI$27&gt;AI10)),IF(($D10="s"),COUNTIFS($D$3:$D$27,"=S",AI$3:AI$27,"&gt;0"),COUNTIFS($D$3:$D$27,"=J",AI$3:AI$27,"&gt;0"))+PARTICIPANTS!$E$31),PARTICIPANTS!$E$29+PARTICIPANTS!$E$31 ))</f>
        <v>21</v>
      </c>
      <c r="AI10" s="81">
        <f t="shared" si="8"/>
        <v>0</v>
      </c>
      <c r="AJ10" s="81">
        <f>'Destexhe Benoît'!$J$41</f>
        <v>0</v>
      </c>
      <c r="AK10" s="81">
        <f>COUNTIFS('Destexhe Benoît'!$I$3:$I$40,"=S")</f>
        <v>0</v>
      </c>
      <c r="AL10" s="81">
        <f>COUNTIFS('Destexhe Benoît'!$I$3:$I$40,"=A")</f>
        <v>0</v>
      </c>
      <c r="AM10" s="97" t="e">
        <f>VLOOKUP($C10,Rotations!$C$6:$K$30,7,FALSE)</f>
        <v>#N/A</v>
      </c>
      <c r="AN10" s="81">
        <f>IF(($D10="S"),IF(PARTICIPANTS!$E9="P",IF((AO10&gt;0),RANK(AO10,AO$3:AO$27)-SUMPRODUCT(($D$3:$D$27&lt;&gt;$D10)*(AO$3:AO$27&gt;AO10)),IF(($D10="s"),COUNTIFS($D$3:$D$27,"=S",AO$3:AO$27,"&gt;0"),COUNTIFS($D$3:$D$27,"=J",AO$3:AO$27,"&gt;0"))+PARTICIPANTS!$B$31),PARTICIPANTS!$B$29+PARTICIPANTS!$B$31 ),IF(PARTICIPANTS!$E9="P",IF((AO10&gt;0),RANK(AO10,AO$3:AO$27)-SUMPRODUCT(($D$3:$D$27&lt;&gt;$D10)*(AO$3:AO$27&gt;AO10)),IF(($D10="s"),COUNTIFS($D$3:$D$27,"=S",AO$3:AO$27,"&gt;0"),COUNTIFS($D$3:$D$27,"=J",AO$3:AO$27,"&gt;0"))+PARTICIPANTS!$E$31),PARTICIPANTS!$E$29+PARTICIPANTS!$E$31 ))</f>
        <v>22</v>
      </c>
      <c r="AO10" s="81">
        <f t="shared" si="9"/>
        <v>0</v>
      </c>
      <c r="AP10" s="81">
        <f>'Destexhe Benoît'!$L$41</f>
        <v>0</v>
      </c>
      <c r="AQ10" s="81">
        <f>COUNTIFS('Destexhe Benoît'!$K$3:$K$40,"=S")</f>
        <v>0</v>
      </c>
      <c r="AR10" s="81">
        <f>COUNTIFS('Destexhe Benoît'!$K$3:$K$40,"=A")</f>
        <v>0</v>
      </c>
      <c r="AS10" s="97" t="e">
        <f>VLOOKUP($C10,Rotations!$C$6:$K$30,8,FALSE)</f>
        <v>#N/A</v>
      </c>
      <c r="AT10" s="81">
        <f>IF(($D10="S"),IF(PARTICIPANTS!$E9="P",IF((AU10&gt;0),RANK(AU10,AU$3:AU$27)-SUMPRODUCT(($D$3:$D$27&lt;&gt;$D10)*(AU$3:AU$27&gt;AU10)),IF(($D10="s"),COUNTIFS($D$3:$D$27,"=S",AU$3:AU$27,"&gt;0"),COUNTIFS($D$3:$D$27,"=J",AU$3:AU$27,"&gt;0"))+PARTICIPANTS!$B$31),PARTICIPANTS!$B$29+PARTICIPANTS!$B$31 ),IF(PARTICIPANTS!$E9="P",IF((AU10&gt;0),RANK(AU10,AU$3:AU$27)-SUMPRODUCT(($D$3:$D$27&lt;&gt;$D10)*(AU$3:AU$27&gt;AU10)),IF(($D10="s"),COUNTIFS($D$3:$D$27,"=S",AU$3:AU$27,"&gt;0"),COUNTIFS($D$3:$D$27,"=J",AU$3:AU$27,"&gt;0"))+PARTICIPANTS!$E$31),PARTICIPANTS!$E$29+PARTICIPANTS!$E$31 ))</f>
        <v>25</v>
      </c>
      <c r="AU10" s="81">
        <f t="shared" si="10"/>
        <v>0</v>
      </c>
      <c r="AV10" s="81">
        <f>'Destexhe Benoît'!$N$41</f>
        <v>0</v>
      </c>
      <c r="AW10" s="81">
        <f>COUNTIFS('Destexhe Benoît'!$M$3:$M$40,"=S")</f>
        <v>0</v>
      </c>
      <c r="AX10" s="81">
        <f>COUNTIFS('Destexhe Benoît'!$M$3:$M$40,"=A")</f>
        <v>0</v>
      </c>
      <c r="AY10" s="97" t="e">
        <f>VLOOKUP($C10,Rotations!$C$6:$K$30,9,FALSE)</f>
        <v>#N/A</v>
      </c>
      <c r="AZ10" s="81">
        <f>IF(($D10="S"),IF(PARTICIPANTS!$E9="P",IF((BA10&gt;0),RANK(BA10,BA$3:BA$27)-SUMPRODUCT(($D$3:$D$27&lt;&gt;$D10)*(BA$3:BA$27&gt;BA10)),IF(($D10="s"),COUNTIFS($D$3:$D$27,"=S",BA$3:BA$27,"&gt;0"),COUNTIFS($D$3:$D$27,"=J",BA$3:BA$27,"&gt;0"))+PARTICIPANTS!$B$31),PARTICIPANTS!$B$29+PARTICIPANTS!$B$31 ),IF(PARTICIPANTS!$E9="P",IF((BA10&gt;0),RANK(BA10,BA$3:BA$27)-SUMPRODUCT(($D$3:$D$27&lt;&gt;$D10)*(BA$3:BA$27&gt;BA10)),IF(($D10="s"),COUNTIFS($D$3:$D$27,"=S",BA$3:BA$27,"&gt;0"),COUNTIFS($D$3:$D$27,"=J",BA$3:BA$27,"&gt;0"))+PARTICIPANTS!$E$31),PARTICIPANTS!$E$29+PARTICIPANTS!$E$31 ))</f>
        <v>22</v>
      </c>
      <c r="BA10" s="81">
        <f t="shared" si="11"/>
        <v>0</v>
      </c>
      <c r="BB10" s="81">
        <f>'Destexhe Benoît'!$P$41</f>
        <v>0</v>
      </c>
      <c r="BC10" s="81">
        <f>COUNTIFS('Destexhe Benoît'!$O$3:$O$40,"=S")</f>
        <v>0</v>
      </c>
      <c r="BD10" s="81">
        <f>COUNTIFS('Destexhe Benoît'!$O$3:$O$40,"=A")</f>
        <v>0</v>
      </c>
    </row>
    <row r="11" spans="1:56" s="83" customFormat="1">
      <c r="A11" s="75">
        <f t="shared" si="0"/>
        <v>4</v>
      </c>
      <c r="B11" s="76">
        <v>9</v>
      </c>
      <c r="C11" s="77" t="str">
        <f>VLOOKUP(B11,PARTICIPANTS!$B$1:$E$26,2,FALSE)</f>
        <v>Destiné Martin</v>
      </c>
      <c r="D11" s="77" t="str">
        <f>VLOOKUP($B11,PARTICIPANTS!$B$1:$E$26,3,FALSE)</f>
        <v>S</v>
      </c>
      <c r="E11" s="78">
        <f t="shared" si="1"/>
        <v>69</v>
      </c>
      <c r="F11" s="79">
        <v>0</v>
      </c>
      <c r="G11" s="79">
        <f t="shared" si="2"/>
        <v>13186</v>
      </c>
      <c r="H11" s="80">
        <f t="shared" si="3"/>
        <v>19</v>
      </c>
      <c r="I11" s="97" t="e">
        <f>VLOOKUP($C11,Rotations!$C$6:$K$30,2,FALSE)</f>
        <v>#N/A</v>
      </c>
      <c r="J11" s="81">
        <f>IF(($D11="S"),IF(PARTICIPANTS!$E10="P",IF((K11&gt;0),RANK(K11,K$3:K$27)-SUMPRODUCT(($D$3:$D$27&lt;&gt;$D11)*(K$3:K$27&gt;K11)),IF(($D11="s"),COUNTIFS($D$3:$D$27,"=S",K$3:K$27,"&gt;0"),COUNTIFS($D$3:$D$27,"=J",K$3:K$27,"&gt;0"))+PARTICIPANTS!$B$31),PARTICIPANTS!$B$29+PARTICIPANTS!$B$31 ),IF(PARTICIPANTS!$E10="P",IF((K11&gt;0),RANK(K11,K$3:K$27)-SUMPRODUCT(($D$3:$D$27&lt;&gt;$D11)*(K$3:K$27&gt;K11)),IF(($D11="s"),COUNTIFS($D$3:$D$27,"=S",K$3:K$27,"&gt;0"),COUNTIFS($D$3:$D$27,"=J",K$3:K$27,"&gt;0"))+PARTICIPANTS!$E$31),PARTICIPANTS!$E$29+PARTICIPANTS!$E$31 ))</f>
        <v>1</v>
      </c>
      <c r="K11" s="81">
        <f t="shared" si="4"/>
        <v>4508</v>
      </c>
      <c r="L11" s="81">
        <f>'Destiné Martin'!$B$41</f>
        <v>3108</v>
      </c>
      <c r="M11" s="82">
        <f>COUNTIFS('Destiné Martin'!$A$3:$A$40,"=S")</f>
        <v>7</v>
      </c>
      <c r="N11" s="82">
        <f>COUNTIFS('Destiné Martin'!$A$3:$A$40,"=A")</f>
        <v>0</v>
      </c>
      <c r="O11" s="97" t="e">
        <f>VLOOKUP($C11,Rotations!$C$6:$K$30,3,FALSE)</f>
        <v>#N/A</v>
      </c>
      <c r="P11" s="81">
        <f>IF(($D11="S"),IF(PARTICIPANTS!$E10="P",IF((Q11&gt;0),RANK(Q11,Q$3:Q$27)-SUMPRODUCT(($D$3:$D$27&lt;&gt;$D11)*(Q$3:Q$27&gt;Q11)),IF(($D11="s"),COUNTIFS($D$3:$D$27,"=S",Q$3:Q$27,"&gt;0"),COUNTIFS($D$3:$D$27,"=J",Q$3:Q$27,"&gt;0"))+PARTICIPANTS!$B$31),PARTICIPANTS!$B$29+PARTICIPANTS!$B$31 ),IF(PARTICIPANTS!$E10="P",IF((Q11&gt;0),RANK(Q11,Q$3:Q$27)-SUMPRODUCT(($D$3:$D$27&lt;&gt;$D11)*(Q$3:Q$27&gt;Q11)),IF(($D11="s"),COUNTIFS($D$3:$D$27,"=S",Q$3:Q$27,"&gt;0"),COUNTIFS($D$3:$D$27,"=J",Q$3:Q$27,"&gt;0"))+PARTICIPANTS!$E$31),PARTICIPANTS!$E$29+PARTICIPANTS!$E$31 ))</f>
        <v>1</v>
      </c>
      <c r="Q11" s="81">
        <f t="shared" si="5"/>
        <v>2288</v>
      </c>
      <c r="R11" s="81">
        <f>'Destiné Martin'!$D$41</f>
        <v>1688</v>
      </c>
      <c r="S11" s="81">
        <f>COUNTIFS('Destiné Martin'!$C$3:$C$40,"=S")</f>
        <v>3</v>
      </c>
      <c r="T11" s="81">
        <f>COUNTIFS('Destiné Martin'!$C$3:$C$40,"=A")</f>
        <v>0</v>
      </c>
      <c r="U11" s="97" t="e">
        <f>VLOOKUP($C11,Rotations!$C$6:$K$30,4,FALSE)</f>
        <v>#N/A</v>
      </c>
      <c r="V11" s="81">
        <f>IF(($D11="S"),IF(PARTICIPANTS!$E10="P",IF((W11&gt;0),RANK(W11,W$3:W$27)-SUMPRODUCT(($D$3:$D$27&lt;&gt;$D11)*(W$3:W$27&gt;W11)),IF(($D11="s"),COUNTIFS($D$3:$D$27,"=S",W$3:W$27,"&gt;0"),COUNTIFS($D$3:$D$27,"=J",W$3:W$27,"&gt;0"))+PARTICIPANTS!$B$31),PARTICIPANTS!$B$29+PARTICIPANTS!$B$31 ),IF(PARTICIPANTS!$E10="P",IF((W11&gt;0),RANK(W11,W$3:W$27)-SUMPRODUCT(($D$3:$D$27&lt;&gt;$D11)*(W$3:W$27&gt;W11)),IF(($D11="s"),COUNTIFS($D$3:$D$27,"=S",W$3:W$27,"&gt;0"),COUNTIFS($D$3:$D$27,"=J",W$3:W$27,"&gt;0"))+PARTICIPANTS!$E$31),PARTICIPANTS!$E$29+PARTICIPANTS!$E$31 ))</f>
        <v>5</v>
      </c>
      <c r="W11" s="81">
        <f t="shared" si="6"/>
        <v>2020</v>
      </c>
      <c r="X11" s="81">
        <f>'Destiné Martin'!$F$41</f>
        <v>1420</v>
      </c>
      <c r="Y11" s="81">
        <f>COUNTIFS('Destiné Martin'!$E$3:$E$40,"=S")</f>
        <v>3</v>
      </c>
      <c r="Z11" s="81">
        <f>COUNTIFS('Destiné Martin'!$E$3:$E$40,"=A")</f>
        <v>0</v>
      </c>
      <c r="AA11" s="97" t="e">
        <f>VLOOKUP($C11,Rotations!$C$6:$K$30,5,FALSE)</f>
        <v>#N/A</v>
      </c>
      <c r="AB11" s="81">
        <f>IF(($D11="S"),IF(PARTICIPANTS!$E10="P",IF((AC11&gt;0),RANK(AC11,AC$3:AC$27)-SUMPRODUCT(($D$3:$D$27&lt;&gt;$D11)*(AC$3:AC$27&gt;AC11)),IF(($D11="s"),COUNTIFS($D$3:$D$27,"=S",AC$3:AC$27,"&gt;0"),COUNTIFS($D$3:$D$27,"=J",AC$3:AC$27,"&gt;0"))+PARTICIPANTS!$B$31),PARTICIPANTS!$B$29+PARTICIPANTS!$B$31 ),IF(PARTICIPANTS!$E10="P",IF((AC11&gt;0),RANK(AC11,AC$3:AC$27)-SUMPRODUCT(($D$3:$D$27&lt;&gt;$D11)*(AC$3:AC$27&gt;AC11)),IF(($D11="s"),COUNTIFS($D$3:$D$27,"=S",AC$3:AC$27,"&gt;0"),COUNTIFS($D$3:$D$27,"=J",AC$3:AC$27,"&gt;0"))+PARTICIPANTS!$E$31),PARTICIPANTS!$E$29+PARTICIPANTS!$E$31 ))</f>
        <v>2</v>
      </c>
      <c r="AC11" s="81">
        <f t="shared" si="7"/>
        <v>2705</v>
      </c>
      <c r="AD11" s="81">
        <f>'Destiné Martin'!$H$41</f>
        <v>1905</v>
      </c>
      <c r="AE11" s="81">
        <f>COUNTIFS('Destiné Martin'!$G$3:$G$40,"=S")</f>
        <v>4</v>
      </c>
      <c r="AF11" s="81">
        <f>COUNTIFS('Destiné Martin'!$G$3:$G$40,"=A")</f>
        <v>0</v>
      </c>
      <c r="AG11" s="97" t="e">
        <f>VLOOKUP($C11,Rotations!$C$6:$K$30,6,FALSE)</f>
        <v>#N/A</v>
      </c>
      <c r="AH11" s="81">
        <f>IF(($D11="S"),IF(PARTICIPANTS!$E10="P",IF((AI11&gt;0),RANK(AI11,AI$3:AI$27)-SUMPRODUCT(($D$3:$D$27&lt;&gt;$D11)*(AI$3:AI$27&gt;AI11)),IF(($D11="s"),COUNTIFS($D$3:$D$27,"=S",AI$3:AI$27,"&gt;0"),COUNTIFS($D$3:$D$27,"=J",AI$3:AI$27,"&gt;0"))+PARTICIPANTS!$B$31),PARTICIPANTS!$B$29+PARTICIPANTS!$B$31 ),IF(PARTICIPANTS!$E10="P",IF((AI11&gt;0),RANK(AI11,AI$3:AI$27)-SUMPRODUCT(($D$3:$D$27&lt;&gt;$D11)*(AI$3:AI$27&gt;AI11)),IF(($D11="s"),COUNTIFS($D$3:$D$27,"=S",AI$3:AI$27,"&gt;0"),COUNTIFS($D$3:$D$27,"=J",AI$3:AI$27,"&gt;0"))+PARTICIPANTS!$E$31),PARTICIPANTS!$E$29+PARTICIPANTS!$E$31 ))</f>
        <v>21</v>
      </c>
      <c r="AI11" s="81">
        <f t="shared" si="8"/>
        <v>0</v>
      </c>
      <c r="AJ11" s="81">
        <f>'Destiné Martin'!$J$41</f>
        <v>0</v>
      </c>
      <c r="AK11" s="81">
        <f>COUNTIFS('Destiné Martin'!$I$3:$I$40,"=S")</f>
        <v>0</v>
      </c>
      <c r="AL11" s="81">
        <f>COUNTIFS('Destiné Martin'!$I$3:$I$40,"=A")</f>
        <v>0</v>
      </c>
      <c r="AM11" s="97" t="e">
        <f>VLOOKUP($C11,Rotations!$C$6:$K$30,7,FALSE)</f>
        <v>#N/A</v>
      </c>
      <c r="AN11" s="81">
        <f>IF(($D11="S"),IF(PARTICIPANTS!$E10="P",IF((AO11&gt;0),RANK(AO11,AO$3:AO$27)-SUMPRODUCT(($D$3:$D$27&lt;&gt;$D11)*(AO$3:AO$27&gt;AO11)),IF(($D11="s"),COUNTIFS($D$3:$D$27,"=S",AO$3:AO$27,"&gt;0"),COUNTIFS($D$3:$D$27,"=J",AO$3:AO$27,"&gt;0"))+PARTICIPANTS!$B$31),PARTICIPANTS!$B$29+PARTICIPANTS!$B$31 ),IF(PARTICIPANTS!$E10="P",IF((AO11&gt;0),RANK(AO11,AO$3:AO$27)-SUMPRODUCT(($D$3:$D$27&lt;&gt;$D11)*(AO$3:AO$27&gt;AO11)),IF(($D11="s"),COUNTIFS($D$3:$D$27,"=S",AO$3:AO$27,"&gt;0"),COUNTIFS($D$3:$D$27,"=J",AO$3:AO$27,"&gt;0"))+PARTICIPANTS!$E$31),PARTICIPANTS!$E$29+PARTICIPANTS!$E$31 ))</f>
        <v>8</v>
      </c>
      <c r="AO11" s="81">
        <f t="shared" si="9"/>
        <v>880</v>
      </c>
      <c r="AP11" s="81">
        <f>'Destiné Martin'!$L$41</f>
        <v>680</v>
      </c>
      <c r="AQ11" s="81">
        <f>COUNTIFS('Destiné Martin'!$K$3:$K$40,"=S")</f>
        <v>1</v>
      </c>
      <c r="AR11" s="81">
        <f>COUNTIFS('Destiné Martin'!$K$3:$K$40,"=A")</f>
        <v>0</v>
      </c>
      <c r="AS11" s="97" t="e">
        <f>VLOOKUP($C11,Rotations!$C$6:$K$30,8,FALSE)</f>
        <v>#N/A</v>
      </c>
      <c r="AT11" s="81">
        <f>IF(($D11="S"),IF(PARTICIPANTS!$E10="P",IF((AU11&gt;0),RANK(AU11,AU$3:AU$27)-SUMPRODUCT(($D$3:$D$27&lt;&gt;$D11)*(AU$3:AU$27&gt;AU11)),IF(($D11="s"),COUNTIFS($D$3:$D$27,"=S",AU$3:AU$27,"&gt;0"),COUNTIFS($D$3:$D$27,"=J",AU$3:AU$27,"&gt;0"))+PARTICIPANTS!$B$31),PARTICIPANTS!$B$29+PARTICIPANTS!$B$31 ),IF(PARTICIPANTS!$E10="P",IF((AU11&gt;0),RANK(AU11,AU$3:AU$27)-SUMPRODUCT(($D$3:$D$27&lt;&gt;$D11)*(AU$3:AU$27&gt;AU11)),IF(($D11="s"),COUNTIFS($D$3:$D$27,"=S",AU$3:AU$27,"&gt;0"),COUNTIFS($D$3:$D$27,"=J",AU$3:AU$27,"&gt;0"))+PARTICIPANTS!$E$31),PARTICIPANTS!$E$29+PARTICIPANTS!$E$31 ))</f>
        <v>9</v>
      </c>
      <c r="AU11" s="81">
        <f t="shared" si="10"/>
        <v>785</v>
      </c>
      <c r="AV11" s="81">
        <f>'Destiné Martin'!$N$41</f>
        <v>585</v>
      </c>
      <c r="AW11" s="81">
        <f>COUNTIFS('Destiné Martin'!$M$3:$M$40,"=S")</f>
        <v>1</v>
      </c>
      <c r="AX11" s="81">
        <f>COUNTIFS('Destiné Martin'!$M$3:$M$40,"=A")</f>
        <v>0</v>
      </c>
      <c r="AY11" s="97" t="e">
        <f>VLOOKUP($C11,Rotations!$C$6:$K$30,9,FALSE)</f>
        <v>#N/A</v>
      </c>
      <c r="AZ11" s="81">
        <f>IF(($D11="S"),IF(PARTICIPANTS!$E10="P",IF((BA11&gt;0),RANK(BA11,BA$3:BA$27)-SUMPRODUCT(($D$3:$D$27&lt;&gt;$D11)*(BA$3:BA$27&gt;BA11)),IF(($D11="s"),COUNTIFS($D$3:$D$27,"=S",BA$3:BA$27,"&gt;0"),COUNTIFS($D$3:$D$27,"=J",BA$3:BA$27,"&gt;0"))+PARTICIPANTS!$B$31),PARTICIPANTS!$B$29+PARTICIPANTS!$B$31 ),IF(PARTICIPANTS!$E10="P",IF((BA11&gt;0),RANK(BA11,BA$3:BA$27)-SUMPRODUCT(($D$3:$D$27&lt;&gt;$D11)*(BA$3:BA$27&gt;BA11)),IF(($D11="s"),COUNTIFS($D$3:$D$27,"=S",BA$3:BA$27,"&gt;0"),COUNTIFS($D$3:$D$27,"=J",BA$3:BA$27,"&gt;0"))+PARTICIPANTS!$E$31),PARTICIPANTS!$E$29+PARTICIPANTS!$E$31 ))</f>
        <v>22</v>
      </c>
      <c r="BA11" s="81">
        <f t="shared" si="11"/>
        <v>0</v>
      </c>
      <c r="BB11" s="81">
        <f>'Destiné Martin'!$P$41</f>
        <v>0</v>
      </c>
      <c r="BC11" s="81">
        <f>COUNTIFS('Destiné Martin'!$O$3:$O$40,"=S")</f>
        <v>0</v>
      </c>
      <c r="BD11" s="81">
        <f>COUNTIFS('Destiné Martin'!$O$3:$O$40,"=A")</f>
        <v>0</v>
      </c>
    </row>
    <row r="12" spans="1:56" s="83" customFormat="1">
      <c r="A12" s="75">
        <f t="shared" si="0"/>
        <v>13</v>
      </c>
      <c r="B12" s="76">
        <v>10</v>
      </c>
      <c r="C12" s="77" t="str">
        <f>VLOOKUP(B12,PARTICIPANTS!$B$1:$E$26,2,FALSE)</f>
        <v>Devooght Giani</v>
      </c>
      <c r="D12" s="77" t="str">
        <f>VLOOKUP($B12,PARTICIPANTS!$B$1:$E$26,3,FALSE)</f>
        <v>S</v>
      </c>
      <c r="E12" s="78">
        <f t="shared" si="1"/>
        <v>120</v>
      </c>
      <c r="F12" s="79">
        <v>0</v>
      </c>
      <c r="G12" s="79">
        <f t="shared" si="2"/>
        <v>6810</v>
      </c>
      <c r="H12" s="80">
        <f t="shared" si="3"/>
        <v>10</v>
      </c>
      <c r="I12" s="97" t="e">
        <f>VLOOKUP($C12,Rotations!$C$6:$K$30,2,FALSE)</f>
        <v>#N/A</v>
      </c>
      <c r="J12" s="81">
        <f>IF(($D12="S"),IF(PARTICIPANTS!$E11="P",IF((K12&gt;0),RANK(K12,K$3:K$27)-SUMPRODUCT(($D$3:$D$27&lt;&gt;$D12)*(K$3:K$27&gt;K12)),IF(($D12="s"),COUNTIFS($D$3:$D$27,"=S",K$3:K$27,"&gt;0"),COUNTIFS($D$3:$D$27,"=J",K$3:K$27,"&gt;0"))+PARTICIPANTS!$B$31),PARTICIPANTS!$B$29+PARTICIPANTS!$B$31 ),IF(PARTICIPANTS!$E11="P",IF((K12&gt;0),RANK(K12,K$3:K$27)-SUMPRODUCT(($D$3:$D$27&lt;&gt;$D12)*(K$3:K$27&gt;K12)),IF(($D12="s"),COUNTIFS($D$3:$D$27,"=S",K$3:K$27,"&gt;0"),COUNTIFS($D$3:$D$27,"=J",K$3:K$27,"&gt;0"))+PARTICIPANTS!$E$31),PARTICIPANTS!$E$29+PARTICIPANTS!$E$31 ))</f>
        <v>28</v>
      </c>
      <c r="K12" s="81">
        <f t="shared" si="4"/>
        <v>0</v>
      </c>
      <c r="L12" s="81">
        <f>'Devooght Giani'!$B$41</f>
        <v>0</v>
      </c>
      <c r="M12" s="82">
        <f>COUNTIFS('Devooght Giani'!$A$3:$A$40,"=S")</f>
        <v>0</v>
      </c>
      <c r="N12" s="82">
        <f>COUNTIFS('Devooght Giani'!$A$3:$A$40,"=A")</f>
        <v>0</v>
      </c>
      <c r="O12" s="97" t="e">
        <f>VLOOKUP($C12,Rotations!$C$6:$K$30,3,FALSE)</f>
        <v>#N/A</v>
      </c>
      <c r="P12" s="81">
        <f>IF(($D12="S"),IF(PARTICIPANTS!$E11="P",IF((Q12&gt;0),RANK(Q12,Q$3:Q$27)-SUMPRODUCT(($D$3:$D$27&lt;&gt;$D12)*(Q$3:Q$27&gt;Q12)),IF(($D12="s"),COUNTIFS($D$3:$D$27,"=S",Q$3:Q$27,"&gt;0"),COUNTIFS($D$3:$D$27,"=J",Q$3:Q$27,"&gt;0"))+PARTICIPANTS!$B$31),PARTICIPANTS!$B$29+PARTICIPANTS!$B$31 ),IF(PARTICIPANTS!$E11="P",IF((Q12&gt;0),RANK(Q12,Q$3:Q$27)-SUMPRODUCT(($D$3:$D$27&lt;&gt;$D12)*(Q$3:Q$27&gt;Q12)),IF(($D12="s"),COUNTIFS($D$3:$D$27,"=S",Q$3:Q$27,"&gt;0"),COUNTIFS($D$3:$D$27,"=J",Q$3:Q$27,"&gt;0"))+PARTICIPANTS!$E$31),PARTICIPANTS!$E$29+PARTICIPANTS!$E$31 ))</f>
        <v>19</v>
      </c>
      <c r="Q12" s="81">
        <f t="shared" si="5"/>
        <v>620</v>
      </c>
      <c r="R12" s="81">
        <f>'Devooght Giani'!$D$41</f>
        <v>420</v>
      </c>
      <c r="S12" s="81">
        <f>COUNTIFS('Devooght Giani'!$C$3:$C$40,"=S")</f>
        <v>1</v>
      </c>
      <c r="T12" s="81">
        <f>COUNTIFS('Devooght Giani'!$C$3:$C$40,"=A")</f>
        <v>0</v>
      </c>
      <c r="U12" s="97" t="e">
        <f>VLOOKUP($C12,Rotations!$C$6:$K$30,4,FALSE)</f>
        <v>#N/A</v>
      </c>
      <c r="V12" s="81">
        <f>IF(($D12="S"),IF(PARTICIPANTS!$E11="P",IF((W12&gt;0),RANK(W12,W$3:W$27)-SUMPRODUCT(($D$3:$D$27&lt;&gt;$D12)*(W$3:W$27&gt;W12)),IF(($D12="s"),COUNTIFS($D$3:$D$27,"=S",W$3:W$27,"&gt;0"),COUNTIFS($D$3:$D$27,"=J",W$3:W$27,"&gt;0"))+PARTICIPANTS!$B$31),PARTICIPANTS!$B$29+PARTICIPANTS!$B$31 ),IF(PARTICIPANTS!$E11="P",IF((W12&gt;0),RANK(W12,W$3:W$27)-SUMPRODUCT(($D$3:$D$27&lt;&gt;$D12)*(W$3:W$27&gt;W12)),IF(($D12="s"),COUNTIFS($D$3:$D$27,"=S",W$3:W$27,"&gt;0"),COUNTIFS($D$3:$D$27,"=J",W$3:W$27,"&gt;0"))+PARTICIPANTS!$E$31),PARTICIPANTS!$E$29+PARTICIPANTS!$E$31 ))</f>
        <v>26</v>
      </c>
      <c r="W12" s="81">
        <f t="shared" si="6"/>
        <v>0</v>
      </c>
      <c r="X12" s="81">
        <f>'Devooght Giani'!$F$41</f>
        <v>0</v>
      </c>
      <c r="Y12" s="81">
        <f>COUNTIFS('Devooght Giani'!$E$3:$E$40,"=S")</f>
        <v>0</v>
      </c>
      <c r="Z12" s="81">
        <f>COUNTIFS('Devooght Giani'!$E$3:$E$40,"=A")</f>
        <v>0</v>
      </c>
      <c r="AA12" s="97" t="e">
        <f>VLOOKUP($C12,Rotations!$C$6:$K$30,5,FALSE)</f>
        <v>#N/A</v>
      </c>
      <c r="AB12" s="81">
        <f>IF(($D12="S"),IF(PARTICIPANTS!$E11="P",IF((AC12&gt;0),RANK(AC12,AC$3:AC$27)-SUMPRODUCT(($D$3:$D$27&lt;&gt;$D12)*(AC$3:AC$27&gt;AC12)),IF(($D12="s"),COUNTIFS($D$3:$D$27,"=S",AC$3:AC$27,"&gt;0"),COUNTIFS($D$3:$D$27,"=J",AC$3:AC$27,"&gt;0"))+PARTICIPANTS!$B$31),PARTICIPANTS!$B$29+PARTICIPANTS!$B$31 ),IF(PARTICIPANTS!$E11="P",IF((AC12&gt;0),RANK(AC12,AC$3:AC$27)-SUMPRODUCT(($D$3:$D$27&lt;&gt;$D12)*(AC$3:AC$27&gt;AC12)),IF(($D12="s"),COUNTIFS($D$3:$D$27,"=S",AC$3:AC$27,"&gt;0"),COUNTIFS($D$3:$D$27,"=J",AC$3:AC$27,"&gt;0"))+PARTICIPANTS!$E$31),PARTICIPANTS!$E$29+PARTICIPANTS!$E$31 ))</f>
        <v>3</v>
      </c>
      <c r="AC12" s="81">
        <f t="shared" si="7"/>
        <v>2210</v>
      </c>
      <c r="AD12" s="81">
        <f>'Devooght Giani'!$H$41</f>
        <v>1610</v>
      </c>
      <c r="AE12" s="81">
        <f>COUNTIFS('Devooght Giani'!$G$3:$G$40,"=S")</f>
        <v>3</v>
      </c>
      <c r="AF12" s="81">
        <f>COUNTIFS('Devooght Giani'!$G$3:$G$40,"=A")</f>
        <v>0</v>
      </c>
      <c r="AG12" s="97" t="e">
        <f>VLOOKUP($C12,Rotations!$C$6:$K$30,6,FALSE)</f>
        <v>#N/A</v>
      </c>
      <c r="AH12" s="81">
        <f>IF(($D12="S"),IF(PARTICIPANTS!$E11="P",IF((AI12&gt;0),RANK(AI12,AI$3:AI$27)-SUMPRODUCT(($D$3:$D$27&lt;&gt;$D12)*(AI$3:AI$27&gt;AI12)),IF(($D12="s"),COUNTIFS($D$3:$D$27,"=S",AI$3:AI$27,"&gt;0"),COUNTIFS($D$3:$D$27,"=J",AI$3:AI$27,"&gt;0"))+PARTICIPANTS!$B$31),PARTICIPANTS!$B$29+PARTICIPANTS!$B$31 ),IF(PARTICIPANTS!$E11="P",IF((AI12&gt;0),RANK(AI12,AI$3:AI$27)-SUMPRODUCT(($D$3:$D$27&lt;&gt;$D12)*(AI$3:AI$27&gt;AI12)),IF(($D12="s"),COUNTIFS($D$3:$D$27,"=S",AI$3:AI$27,"&gt;0"),COUNTIFS($D$3:$D$27,"=J",AI$3:AI$27,"&gt;0"))+PARTICIPANTS!$E$31),PARTICIPANTS!$E$29+PARTICIPANTS!$E$31 ))</f>
        <v>8</v>
      </c>
      <c r="AI12" s="81">
        <f t="shared" si="8"/>
        <v>1300</v>
      </c>
      <c r="AJ12" s="81">
        <f>'Devooght Giani'!$J$41</f>
        <v>900</v>
      </c>
      <c r="AK12" s="81">
        <f>COUNTIFS('Devooght Giani'!$I$3:$I$40,"=S")</f>
        <v>2</v>
      </c>
      <c r="AL12" s="81">
        <f>COUNTIFS('Devooght Giani'!$I$3:$I$40,"=A")</f>
        <v>0</v>
      </c>
      <c r="AM12" s="97" t="e">
        <f>VLOOKUP($C12,Rotations!$C$6:$K$30,7,FALSE)</f>
        <v>#N/A</v>
      </c>
      <c r="AN12" s="81">
        <f>IF(($D12="S"),IF(PARTICIPANTS!$E11="P",IF((AO12&gt;0),RANK(AO12,AO$3:AO$27)-SUMPRODUCT(($D$3:$D$27&lt;&gt;$D12)*(AO$3:AO$27&gt;AO12)),IF(($D12="s"),COUNTIFS($D$3:$D$27,"=S",AO$3:AO$27,"&gt;0"),COUNTIFS($D$3:$D$27,"=J",AO$3:AO$27,"&gt;0"))+PARTICIPANTS!$B$31),PARTICIPANTS!$B$29+PARTICIPANTS!$B$31 ),IF(PARTICIPANTS!$E11="P",IF((AO12&gt;0),RANK(AO12,AO$3:AO$27)-SUMPRODUCT(($D$3:$D$27&lt;&gt;$D12)*(AO$3:AO$27&gt;AO12)),IF(($D12="s"),COUNTIFS($D$3:$D$27,"=S",AO$3:AO$27,"&gt;0"),COUNTIFS($D$3:$D$27,"=J",AO$3:AO$27,"&gt;0"))+PARTICIPANTS!$E$31),PARTICIPANTS!$E$29+PARTICIPANTS!$E$31 ))</f>
        <v>22</v>
      </c>
      <c r="AO12" s="81">
        <f t="shared" si="9"/>
        <v>0</v>
      </c>
      <c r="AP12" s="81">
        <f>'Devooght Giani'!$L$41</f>
        <v>0</v>
      </c>
      <c r="AQ12" s="81">
        <f>COUNTIFS('Devooght Giani'!$K$3:$K$40,"=S")</f>
        <v>0</v>
      </c>
      <c r="AR12" s="81">
        <f>COUNTIFS('Devooght Giani'!$K$3:$K$40,"=A")</f>
        <v>0</v>
      </c>
      <c r="AS12" s="97" t="e">
        <f>VLOOKUP($C12,Rotations!$C$6:$K$30,8,FALSE)</f>
        <v>#N/A</v>
      </c>
      <c r="AT12" s="81">
        <f>IF(($D12="S"),IF(PARTICIPANTS!$E11="P",IF((AU12&gt;0),RANK(AU12,AU$3:AU$27)-SUMPRODUCT(($D$3:$D$27&lt;&gt;$D12)*(AU$3:AU$27&gt;AU12)),IF(($D12="s"),COUNTIFS($D$3:$D$27,"=S",AU$3:AU$27,"&gt;0"),COUNTIFS($D$3:$D$27,"=J",AU$3:AU$27,"&gt;0"))+PARTICIPANTS!$B$31),PARTICIPANTS!$B$29+PARTICIPANTS!$B$31 ),IF(PARTICIPANTS!$E11="P",IF((AU12&gt;0),RANK(AU12,AU$3:AU$27)-SUMPRODUCT(($D$3:$D$27&lt;&gt;$D12)*(AU$3:AU$27&gt;AU12)),IF(($D12="s"),COUNTIFS($D$3:$D$27,"=S",AU$3:AU$27,"&gt;0"),COUNTIFS($D$3:$D$27,"=J",AU$3:AU$27,"&gt;0"))+PARTICIPANTS!$E$31),PARTICIPANTS!$E$29+PARTICIPANTS!$E$31 ))</f>
        <v>3</v>
      </c>
      <c r="AU12" s="81">
        <f t="shared" si="10"/>
        <v>2020</v>
      </c>
      <c r="AV12" s="81">
        <f>'Devooght Giani'!$N$41</f>
        <v>1420</v>
      </c>
      <c r="AW12" s="81">
        <f>COUNTIFS('Devooght Giani'!$M$3:$M$40,"=S")</f>
        <v>3</v>
      </c>
      <c r="AX12" s="81">
        <f>COUNTIFS('Devooght Giani'!$M$3:$M$40,"=A")</f>
        <v>0</v>
      </c>
      <c r="AY12" s="97" t="e">
        <f>VLOOKUP($C12,Rotations!$C$6:$K$30,9,FALSE)</f>
        <v>#N/A</v>
      </c>
      <c r="AZ12" s="81">
        <f>IF(($D12="S"),IF(PARTICIPANTS!$E11="P",IF((BA12&gt;0),RANK(BA12,BA$3:BA$27)-SUMPRODUCT(($D$3:$D$27&lt;&gt;$D12)*(BA$3:BA$27&gt;BA12)),IF(($D12="s"),COUNTIFS($D$3:$D$27,"=S",BA$3:BA$27,"&gt;0"),COUNTIFS($D$3:$D$27,"=J",BA$3:BA$27,"&gt;0"))+PARTICIPANTS!$B$31),PARTICIPANTS!$B$29+PARTICIPANTS!$B$31 ),IF(PARTICIPANTS!$E11="P",IF((BA12&gt;0),RANK(BA12,BA$3:BA$27)-SUMPRODUCT(($D$3:$D$27&lt;&gt;$D12)*(BA$3:BA$27&gt;BA12)),IF(($D12="s"),COUNTIFS($D$3:$D$27,"=S",BA$3:BA$27,"&gt;0"),COUNTIFS($D$3:$D$27,"=J",BA$3:BA$27,"&gt;0"))+PARTICIPANTS!$E$31),PARTICIPANTS!$E$29+PARTICIPANTS!$E$31 ))</f>
        <v>11</v>
      </c>
      <c r="BA12" s="81">
        <f t="shared" si="11"/>
        <v>660</v>
      </c>
      <c r="BB12" s="81">
        <f>'Devooght Giani'!$P$41</f>
        <v>460</v>
      </c>
      <c r="BC12" s="81">
        <f>COUNTIFS('Devooght Giani'!$O$3:$O$40,"=S")</f>
        <v>1</v>
      </c>
      <c r="BD12" s="81">
        <f>COUNTIFS('Devooght Giani'!$O$3:$O$40,"=A")</f>
        <v>0</v>
      </c>
    </row>
    <row r="13" spans="1:56" s="83" customFormat="1">
      <c r="A13" s="75">
        <f t="shared" si="0"/>
        <v>10</v>
      </c>
      <c r="B13" s="76">
        <v>11</v>
      </c>
      <c r="C13" s="77" t="str">
        <f>VLOOKUP(B13,PARTICIPANTS!$B$1:$E$26,2,FALSE)</f>
        <v>DiMarco David</v>
      </c>
      <c r="D13" s="77" t="str">
        <f>VLOOKUP($B13,PARTICIPANTS!$B$1:$E$26,3,FALSE)</f>
        <v>S</v>
      </c>
      <c r="E13" s="78">
        <f t="shared" si="1"/>
        <v>105</v>
      </c>
      <c r="F13" s="79">
        <v>0</v>
      </c>
      <c r="G13" s="79">
        <f t="shared" si="2"/>
        <v>9137</v>
      </c>
      <c r="H13" s="80">
        <f t="shared" si="3"/>
        <v>13</v>
      </c>
      <c r="I13" s="97" t="e">
        <f>VLOOKUP($C13,Rotations!$C$6:$K$30,2,FALSE)</f>
        <v>#N/A</v>
      </c>
      <c r="J13" s="81">
        <f>IF(($D13="S"),IF(PARTICIPANTS!$E12="P",IF((K13&gt;0),RANK(K13,K$3:K$27)-SUMPRODUCT(($D$3:$D$27&lt;&gt;$D13)*(K$3:K$27&gt;K13)),IF(($D13="s"),COUNTIFS($D$3:$D$27,"=S",K$3:K$27,"&gt;0"),COUNTIFS($D$3:$D$27,"=J",K$3:K$27,"&gt;0"))+PARTICIPANTS!$B$31),PARTICIPANTS!$B$29+PARTICIPANTS!$B$31 ),IF(PARTICIPANTS!$E12="P",IF((K13&gt;0),RANK(K13,K$3:K$27)-SUMPRODUCT(($D$3:$D$27&lt;&gt;$D13)*(K$3:K$27&gt;K13)),IF(($D13="s"),COUNTIFS($D$3:$D$27,"=S",K$3:K$27,"&gt;0"),COUNTIFS($D$3:$D$27,"=J",K$3:K$27,"&gt;0"))+PARTICIPANTS!$E$31),PARTICIPANTS!$E$29+PARTICIPANTS!$E$31 ))</f>
        <v>3</v>
      </c>
      <c r="K13" s="81">
        <f t="shared" si="4"/>
        <v>3655</v>
      </c>
      <c r="L13" s="81">
        <f>'DiMarco David'!$B$41</f>
        <v>2655</v>
      </c>
      <c r="M13" s="82">
        <f>COUNTIFS('DiMarco David'!$A$3:$A$40,"=S")</f>
        <v>5</v>
      </c>
      <c r="N13" s="82">
        <f>COUNTIFS('DiMarco David'!$A$3:$A$40,"=A")</f>
        <v>0</v>
      </c>
      <c r="O13" s="97" t="e">
        <f>VLOOKUP($C13,Rotations!$C$6:$K$30,3,FALSE)</f>
        <v>#N/A</v>
      </c>
      <c r="P13" s="81">
        <f>IF(($D13="S"),IF(PARTICIPANTS!$E12="P",IF((Q13&gt;0),RANK(Q13,Q$3:Q$27)-SUMPRODUCT(($D$3:$D$27&lt;&gt;$D13)*(Q$3:Q$27&gt;Q13)),IF(($D13="s"),COUNTIFS($D$3:$D$27,"=S",Q$3:Q$27,"&gt;0"),COUNTIFS($D$3:$D$27,"=J",Q$3:Q$27,"&gt;0"))+PARTICIPANTS!$B$31),PARTICIPANTS!$B$29+PARTICIPANTS!$B$31 ),IF(PARTICIPANTS!$E12="P",IF((Q13&gt;0),RANK(Q13,Q$3:Q$27)-SUMPRODUCT(($D$3:$D$27&lt;&gt;$D13)*(Q$3:Q$27&gt;Q13)),IF(($D13="s"),COUNTIFS($D$3:$D$27,"=S",Q$3:Q$27,"&gt;0"),COUNTIFS($D$3:$D$27,"=J",Q$3:Q$27,"&gt;0"))+PARTICIPANTS!$E$31),PARTICIPANTS!$E$29+PARTICIPANTS!$E$31 ))</f>
        <v>6</v>
      </c>
      <c r="Q13" s="81">
        <f t="shared" si="5"/>
        <v>1563</v>
      </c>
      <c r="R13" s="81">
        <f>'DiMarco David'!$D$41</f>
        <v>1163</v>
      </c>
      <c r="S13" s="81">
        <f>COUNTIFS('DiMarco David'!$C$3:$C$40,"=S")</f>
        <v>2</v>
      </c>
      <c r="T13" s="81">
        <f>COUNTIFS('DiMarco David'!$C$3:$C$40,"=A")</f>
        <v>0</v>
      </c>
      <c r="U13" s="97" t="e">
        <f>VLOOKUP($C13,Rotations!$C$6:$K$30,4,FALSE)</f>
        <v>#N/A</v>
      </c>
      <c r="V13" s="81">
        <f>IF(($D13="S"),IF(PARTICIPANTS!$E12="P",IF((W13&gt;0),RANK(W13,W$3:W$27)-SUMPRODUCT(($D$3:$D$27&lt;&gt;$D13)*(W$3:W$27&gt;W13)),IF(($D13="s"),COUNTIFS($D$3:$D$27,"=S",W$3:W$27,"&gt;0"),COUNTIFS($D$3:$D$27,"=J",W$3:W$27,"&gt;0"))+PARTICIPANTS!$B$31),PARTICIPANTS!$B$29+PARTICIPANTS!$B$31 ),IF(PARTICIPANTS!$E12="P",IF((W13&gt;0),RANK(W13,W$3:W$27)-SUMPRODUCT(($D$3:$D$27&lt;&gt;$D13)*(W$3:W$27&gt;W13)),IF(($D13="s"),COUNTIFS($D$3:$D$27,"=S",W$3:W$27,"&gt;0"),COUNTIFS($D$3:$D$27,"=J",W$3:W$27,"&gt;0"))+PARTICIPANTS!$E$31),PARTICIPANTS!$E$29+PARTICIPANTS!$E$31 ))</f>
        <v>26</v>
      </c>
      <c r="W13" s="81">
        <f t="shared" si="6"/>
        <v>0</v>
      </c>
      <c r="X13" s="81">
        <f>'DiMarco David'!$F$41</f>
        <v>0</v>
      </c>
      <c r="Y13" s="81">
        <f>COUNTIFS('DiMarco David'!$E$3:$E$40,"=S")</f>
        <v>0</v>
      </c>
      <c r="Z13" s="81">
        <f>COUNTIFS('DiMarco David'!$E$3:$E$40,"=A")</f>
        <v>0</v>
      </c>
      <c r="AA13" s="97" t="e">
        <f>VLOOKUP($C13,Rotations!$C$6:$K$30,5,FALSE)</f>
        <v>#N/A</v>
      </c>
      <c r="AB13" s="81">
        <f>IF(($D13="S"),IF(PARTICIPANTS!$E12="P",IF((AC13&gt;0),RANK(AC13,AC$3:AC$27)-SUMPRODUCT(($D$3:$D$27&lt;&gt;$D13)*(AC$3:AC$27&gt;AC13)),IF(($D13="s"),COUNTIFS($D$3:$D$27,"=S",AC$3:AC$27,"&gt;0"),COUNTIFS($D$3:$D$27,"=J",AC$3:AC$27,"&gt;0"))+PARTICIPANTS!$B$31),PARTICIPANTS!$B$29+PARTICIPANTS!$B$31 ),IF(PARTICIPANTS!$E12="P",IF((AC13&gt;0),RANK(AC13,AC$3:AC$27)-SUMPRODUCT(($D$3:$D$27&lt;&gt;$D13)*(AC$3:AC$27&gt;AC13)),IF(($D13="s"),COUNTIFS($D$3:$D$27,"=S",AC$3:AC$27,"&gt;0"),COUNTIFS($D$3:$D$27,"=J",AC$3:AC$27,"&gt;0"))+PARTICIPANTS!$E$31),PARTICIPANTS!$E$29+PARTICIPANTS!$E$31 ))</f>
        <v>10</v>
      </c>
      <c r="AC13" s="81">
        <f t="shared" si="7"/>
        <v>1236</v>
      </c>
      <c r="AD13" s="81">
        <f>'DiMarco David'!$H$41</f>
        <v>836</v>
      </c>
      <c r="AE13" s="81">
        <f>COUNTIFS('DiMarco David'!$G$3:$G$40,"=S")</f>
        <v>2</v>
      </c>
      <c r="AF13" s="81">
        <f>COUNTIFS('DiMarco David'!$G$3:$G$40,"=A")</f>
        <v>0</v>
      </c>
      <c r="AG13" s="97" t="e">
        <f>VLOOKUP($C13,Rotations!$C$6:$K$30,6,FALSE)</f>
        <v>#N/A</v>
      </c>
      <c r="AH13" s="81">
        <f>IF(($D13="S"),IF(PARTICIPANTS!$E12="P",IF((AI13&gt;0),RANK(AI13,AI$3:AI$27)-SUMPRODUCT(($D$3:$D$27&lt;&gt;$D13)*(AI$3:AI$27&gt;AI13)),IF(($D13="s"),COUNTIFS($D$3:$D$27,"=S",AI$3:AI$27,"&gt;0"),COUNTIFS($D$3:$D$27,"=J",AI$3:AI$27,"&gt;0"))+PARTICIPANTS!$B$31),PARTICIPANTS!$B$29+PARTICIPANTS!$B$31 ),IF(PARTICIPANTS!$E12="P",IF((AI13&gt;0),RANK(AI13,AI$3:AI$27)-SUMPRODUCT(($D$3:$D$27&lt;&gt;$D13)*(AI$3:AI$27&gt;AI13)),IF(($D13="s"),COUNTIFS($D$3:$D$27,"=S",AI$3:AI$27,"&gt;0"),COUNTIFS($D$3:$D$27,"=J",AI$3:AI$27,"&gt;0"))+PARTICIPANTS!$E$31),PARTICIPANTS!$E$29+PARTICIPANTS!$E$31 ))</f>
        <v>12</v>
      </c>
      <c r="AI13" s="81">
        <f t="shared" si="8"/>
        <v>648</v>
      </c>
      <c r="AJ13" s="81">
        <f>'DiMarco David'!$J$41</f>
        <v>448</v>
      </c>
      <c r="AK13" s="81">
        <f>COUNTIFS('DiMarco David'!$I$3:$I$40,"=S")</f>
        <v>1</v>
      </c>
      <c r="AL13" s="81">
        <f>COUNTIFS('DiMarco David'!$I$3:$I$40,"=A")</f>
        <v>0</v>
      </c>
      <c r="AM13" s="97" t="e">
        <f>VLOOKUP($C13,Rotations!$C$6:$K$30,7,FALSE)</f>
        <v>#N/A</v>
      </c>
      <c r="AN13" s="81">
        <f>IF(($D13="S"),IF(PARTICIPANTS!$E12="P",IF((AO13&gt;0),RANK(AO13,AO$3:AO$27)-SUMPRODUCT(($D$3:$D$27&lt;&gt;$D13)*(AO$3:AO$27&gt;AO13)),IF(($D13="s"),COUNTIFS($D$3:$D$27,"=S",AO$3:AO$27,"&gt;0"),COUNTIFS($D$3:$D$27,"=J",AO$3:AO$27,"&gt;0"))+PARTICIPANTS!$B$31),PARTICIPANTS!$B$29+PARTICIPANTS!$B$31 ),IF(PARTICIPANTS!$E12="P",IF((AO13&gt;0),RANK(AO13,AO$3:AO$27)-SUMPRODUCT(($D$3:$D$27&lt;&gt;$D13)*(AO$3:AO$27&gt;AO13)),IF(($D13="s"),COUNTIFS($D$3:$D$27,"=S",AO$3:AO$27,"&gt;0"),COUNTIFS($D$3:$D$27,"=J",AO$3:AO$27,"&gt;0"))+PARTICIPANTS!$E$31),PARTICIPANTS!$E$29+PARTICIPANTS!$E$31 ))</f>
        <v>22</v>
      </c>
      <c r="AO13" s="81">
        <f t="shared" si="9"/>
        <v>0</v>
      </c>
      <c r="AP13" s="81">
        <f>'DiMarco David'!$L$41</f>
        <v>0</v>
      </c>
      <c r="AQ13" s="81">
        <f>COUNTIFS('DiMarco David'!$K$3:$K$40,"=S")</f>
        <v>0</v>
      </c>
      <c r="AR13" s="81">
        <f>COUNTIFS('DiMarco David'!$K$3:$K$40,"=A")</f>
        <v>0</v>
      </c>
      <c r="AS13" s="97" t="e">
        <f>VLOOKUP($C13,Rotations!$C$6:$K$30,8,FALSE)</f>
        <v>#N/A</v>
      </c>
      <c r="AT13" s="81">
        <f>IF(($D13="S"),IF(PARTICIPANTS!$E12="P",IF((AU13&gt;0),RANK(AU13,AU$3:AU$27)-SUMPRODUCT(($D$3:$D$27&lt;&gt;$D13)*(AU$3:AU$27&gt;AU13)),IF(($D13="s"),COUNTIFS($D$3:$D$27,"=S",AU$3:AU$27,"&gt;0"),COUNTIFS($D$3:$D$27,"=J",AU$3:AU$27,"&gt;0"))+PARTICIPANTS!$B$31),PARTICIPANTS!$B$29+PARTICIPANTS!$B$31 ),IF(PARTICIPANTS!$E12="P",IF((AU13&gt;0),RANK(AU13,AU$3:AU$27)-SUMPRODUCT(($D$3:$D$27&lt;&gt;$D13)*(AU$3:AU$27&gt;AU13)),IF(($D13="s"),COUNTIFS($D$3:$D$27,"=S",AU$3:AU$27,"&gt;0"),COUNTIFS($D$3:$D$27,"=J",AU$3:AU$27,"&gt;0"))+PARTICIPANTS!$E$31),PARTICIPANTS!$E$29+PARTICIPANTS!$E$31 ))</f>
        <v>25</v>
      </c>
      <c r="AU13" s="81">
        <f t="shared" si="10"/>
        <v>0</v>
      </c>
      <c r="AV13" s="81">
        <f>'DiMarco David'!$N$41</f>
        <v>0</v>
      </c>
      <c r="AW13" s="81">
        <f>COUNTIFS('DiMarco David'!$M$3:$M$40,"=S")</f>
        <v>0</v>
      </c>
      <c r="AX13" s="81">
        <f>COUNTIFS('DiMarco David'!$M$3:$M$40,"=A")</f>
        <v>0</v>
      </c>
      <c r="AY13" s="97" t="e">
        <f>VLOOKUP($C13,Rotations!$C$6:$K$30,9,FALSE)</f>
        <v>#N/A</v>
      </c>
      <c r="AZ13" s="81">
        <f>IF(($D13="S"),IF(PARTICIPANTS!$E12="P",IF((BA13&gt;0),RANK(BA13,BA$3:BA$27)-SUMPRODUCT(($D$3:$D$27&lt;&gt;$D13)*(BA$3:BA$27&gt;BA13)),IF(($D13="s"),COUNTIFS($D$3:$D$27,"=S",BA$3:BA$27,"&gt;0"),COUNTIFS($D$3:$D$27,"=J",BA$3:BA$27,"&gt;0"))+PARTICIPANTS!$B$31),PARTICIPANTS!$B$29+PARTICIPANTS!$B$31 ),IF(PARTICIPANTS!$E12="P",IF((BA13&gt;0),RANK(BA13,BA$3:BA$27)-SUMPRODUCT(($D$3:$D$27&lt;&gt;$D13)*(BA$3:BA$27&gt;BA13)),IF(($D13="s"),COUNTIFS($D$3:$D$27,"=S",BA$3:BA$27,"&gt;0"),COUNTIFS($D$3:$D$27,"=J",BA$3:BA$27,"&gt;0"))+PARTICIPANTS!$E$31),PARTICIPANTS!$E$29+PARTICIPANTS!$E$31 ))</f>
        <v>1</v>
      </c>
      <c r="BA13" s="81">
        <f t="shared" si="11"/>
        <v>2035</v>
      </c>
      <c r="BB13" s="81">
        <f>'DiMarco David'!$P$41</f>
        <v>1435</v>
      </c>
      <c r="BC13" s="81">
        <f>COUNTIFS('DiMarco David'!$O$3:$O$40,"=S")</f>
        <v>3</v>
      </c>
      <c r="BD13" s="81">
        <f>COUNTIFS('DiMarco David'!$O$3:$O$40,"=A")</f>
        <v>0</v>
      </c>
    </row>
    <row r="14" spans="1:56" s="83" customFormat="1">
      <c r="A14" s="75">
        <f t="shared" si="0"/>
        <v>18</v>
      </c>
      <c r="B14" s="76">
        <v>12</v>
      </c>
      <c r="C14" s="77" t="str">
        <f>VLOOKUP(B14,PARTICIPANTS!$B$1:$E$26,2,FALSE)</f>
        <v>Dockier Fabrice</v>
      </c>
      <c r="D14" s="77" t="str">
        <f>VLOOKUP($B14,PARTICIPANTS!$B$1:$E$26,3,FALSE)</f>
        <v>S</v>
      </c>
      <c r="E14" s="78">
        <f t="shared" si="1"/>
        <v>134</v>
      </c>
      <c r="F14" s="79">
        <v>0</v>
      </c>
      <c r="G14" s="79">
        <f t="shared" si="2"/>
        <v>6617</v>
      </c>
      <c r="H14" s="80">
        <f t="shared" si="3"/>
        <v>10</v>
      </c>
      <c r="I14" s="97" t="e">
        <f>VLOOKUP($C14,Rotations!$C$6:$K$30,2,FALSE)</f>
        <v>#N/A</v>
      </c>
      <c r="J14" s="81">
        <f>IF(($D14="S"),IF(PARTICIPANTS!$E13="P",IF((K14&gt;0),RANK(K14,K$3:K$27)-SUMPRODUCT(($D$3:$D$27&lt;&gt;$D14)*(K$3:K$27&gt;K14)),IF(($D14="s"),COUNTIFS($D$3:$D$27,"=S",K$3:K$27,"&gt;0"),COUNTIFS($D$3:$D$27,"=J",K$3:K$27,"&gt;0"))+PARTICIPANTS!$B$31),PARTICIPANTS!$B$29+PARTICIPANTS!$B$31 ),IF(PARTICIPANTS!$E13="P",IF((K14&gt;0),RANK(K14,K$3:K$27)-SUMPRODUCT(($D$3:$D$27&lt;&gt;$D14)*(K$3:K$27&gt;K14)),IF(($D14="s"),COUNTIFS($D$3:$D$27,"=S",K$3:K$27,"&gt;0"),COUNTIFS($D$3:$D$27,"=J",K$3:K$27,"&gt;0"))+PARTICIPANTS!$E$31),PARTICIPANTS!$E$29+PARTICIPANTS!$E$31 ))</f>
        <v>2</v>
      </c>
      <c r="K14" s="81">
        <f t="shared" si="4"/>
        <v>4007</v>
      </c>
      <c r="L14" s="81">
        <f>'Dockier Fabrice'!$B$41</f>
        <v>2807</v>
      </c>
      <c r="M14" s="82">
        <f>COUNTIFS('Dockier Fabrice'!$A$3:$A$40,"=S")</f>
        <v>6</v>
      </c>
      <c r="N14" s="82">
        <f>COUNTIFS('Dockier Fabrice'!$A$3:$A$40,"=A")</f>
        <v>0</v>
      </c>
      <c r="O14" s="97" t="e">
        <f>VLOOKUP($C14,Rotations!$C$6:$K$30,3,FALSE)</f>
        <v>#N/A</v>
      </c>
      <c r="P14" s="81">
        <f>IF(($D14="S"),IF(PARTICIPANTS!$E13="P",IF((Q14&gt;0),RANK(Q14,Q$3:Q$27)-SUMPRODUCT(($D$3:$D$27&lt;&gt;$D14)*(Q$3:Q$27&gt;Q14)),IF(($D14="s"),COUNTIFS($D$3:$D$27,"=S",Q$3:Q$27,"&gt;0"),COUNTIFS($D$3:$D$27,"=J",Q$3:Q$27,"&gt;0"))+PARTICIPANTS!$B$31),PARTICIPANTS!$B$29+PARTICIPANTS!$B$31 ),IF(PARTICIPANTS!$E13="P",IF((Q14&gt;0),RANK(Q14,Q$3:Q$27)-SUMPRODUCT(($D$3:$D$27&lt;&gt;$D14)*(Q$3:Q$27&gt;Q14)),IF(($D14="s"),COUNTIFS($D$3:$D$27,"=S",Q$3:Q$27,"&gt;0"),COUNTIFS($D$3:$D$27,"=J",Q$3:Q$27,"&gt;0"))+PARTICIPANTS!$E$31),PARTICIPANTS!$E$29+PARTICIPANTS!$E$31 ))</f>
        <v>29</v>
      </c>
      <c r="Q14" s="81">
        <f t="shared" si="5"/>
        <v>0</v>
      </c>
      <c r="R14" s="81">
        <f>'Dockier Fabrice'!$D$41</f>
        <v>0</v>
      </c>
      <c r="S14" s="81">
        <f>COUNTIFS('Dockier Fabrice'!$C$3:$C$40,"=S")</f>
        <v>0</v>
      </c>
      <c r="T14" s="81">
        <f>COUNTIFS('Dockier Fabrice'!$C$3:$C$40,"=A")</f>
        <v>0</v>
      </c>
      <c r="U14" s="97" t="e">
        <f>VLOOKUP($C14,Rotations!$C$6:$K$30,4,FALSE)</f>
        <v>#N/A</v>
      </c>
      <c r="V14" s="81">
        <f>IF(($D14="S"),IF(PARTICIPANTS!$E13="P",IF((W14&gt;0),RANK(W14,W$3:W$27)-SUMPRODUCT(($D$3:$D$27&lt;&gt;$D14)*(W$3:W$27&gt;W14)),IF(($D14="s"),COUNTIFS($D$3:$D$27,"=S",W$3:W$27,"&gt;0"),COUNTIFS($D$3:$D$27,"=J",W$3:W$27,"&gt;0"))+PARTICIPANTS!$B$31),PARTICIPANTS!$B$29+PARTICIPANTS!$B$31 ),IF(PARTICIPANTS!$E13="P",IF((W14&gt;0),RANK(W14,W$3:W$27)-SUMPRODUCT(($D$3:$D$27&lt;&gt;$D14)*(W$3:W$27&gt;W14)),IF(($D14="s"),COUNTIFS($D$3:$D$27,"=S",W$3:W$27,"&gt;0"),COUNTIFS($D$3:$D$27,"=J",W$3:W$27,"&gt;0"))+PARTICIPANTS!$E$31),PARTICIPANTS!$E$29+PARTICIPANTS!$E$31 ))</f>
        <v>14</v>
      </c>
      <c r="W14" s="81">
        <f t="shared" si="6"/>
        <v>685</v>
      </c>
      <c r="X14" s="81">
        <f>'Dockier Fabrice'!$F$41</f>
        <v>485</v>
      </c>
      <c r="Y14" s="81">
        <f>COUNTIFS('Dockier Fabrice'!$E$3:$E$40,"=S")</f>
        <v>1</v>
      </c>
      <c r="Z14" s="81">
        <f>COUNTIFS('Dockier Fabrice'!$E$3:$E$40,"=A")</f>
        <v>0</v>
      </c>
      <c r="AA14" s="97" t="e">
        <f>VLOOKUP($C14,Rotations!$C$6:$K$30,5,FALSE)</f>
        <v>#N/A</v>
      </c>
      <c r="AB14" s="81">
        <f>IF(($D14="S"),IF(PARTICIPANTS!$E13="P",IF((AC14&gt;0),RANK(AC14,AC$3:AC$27)-SUMPRODUCT(($D$3:$D$27&lt;&gt;$D14)*(AC$3:AC$27&gt;AC14)),IF(($D14="s"),COUNTIFS($D$3:$D$27,"=S",AC$3:AC$27,"&gt;0"),COUNTIFS($D$3:$D$27,"=J",AC$3:AC$27,"&gt;0"))+PARTICIPANTS!$B$31),PARTICIPANTS!$B$29+PARTICIPANTS!$B$31 ),IF(PARTICIPANTS!$E13="P",IF((AC14&gt;0),RANK(AC14,AC$3:AC$27)-SUMPRODUCT(($D$3:$D$27&lt;&gt;$D14)*(AC$3:AC$27&gt;AC14)),IF(($D14="s"),COUNTIFS($D$3:$D$27,"=S",AC$3:AC$27,"&gt;0"),COUNTIFS($D$3:$D$27,"=J",AC$3:AC$27,"&gt;0"))+PARTICIPANTS!$E$31),PARTICIPANTS!$E$29+PARTICIPANTS!$E$31 ))</f>
        <v>9</v>
      </c>
      <c r="AC14" s="81">
        <f t="shared" si="7"/>
        <v>1270</v>
      </c>
      <c r="AD14" s="81">
        <f>'Dockier Fabrice'!$H$41</f>
        <v>870</v>
      </c>
      <c r="AE14" s="81">
        <f>COUNTIFS('Dockier Fabrice'!$G$3:$G$40,"=S")</f>
        <v>2</v>
      </c>
      <c r="AF14" s="81">
        <f>COUNTIFS('Dockier Fabrice'!$G$3:$G$40,"=A")</f>
        <v>0</v>
      </c>
      <c r="AG14" s="97" t="e">
        <f>VLOOKUP($C14,Rotations!$C$6:$K$30,6,FALSE)</f>
        <v>#N/A</v>
      </c>
      <c r="AH14" s="81">
        <f>IF(($D14="S"),IF(PARTICIPANTS!$E13="P",IF((AI14&gt;0),RANK(AI14,AI$3:AI$27)-SUMPRODUCT(($D$3:$D$27&lt;&gt;$D14)*(AI$3:AI$27&gt;AI14)),IF(($D14="s"),COUNTIFS($D$3:$D$27,"=S",AI$3:AI$27,"&gt;0"),COUNTIFS($D$3:$D$27,"=J",AI$3:AI$27,"&gt;0"))+PARTICIPANTS!$B$31),PARTICIPANTS!$B$29+PARTICIPANTS!$B$31 ),IF(PARTICIPANTS!$E13="P",IF((AI14&gt;0),RANK(AI14,AI$3:AI$27)-SUMPRODUCT(($D$3:$D$27&lt;&gt;$D14)*(AI$3:AI$27&gt;AI14)),IF(($D14="s"),COUNTIFS($D$3:$D$27,"=S",AI$3:AI$27,"&gt;0"),COUNTIFS($D$3:$D$27,"=J",AI$3:AI$27,"&gt;0"))+PARTICIPANTS!$E$31),PARTICIPANTS!$E$29+PARTICIPANTS!$E$31 ))</f>
        <v>21</v>
      </c>
      <c r="AI14" s="81">
        <f t="shared" si="8"/>
        <v>0</v>
      </c>
      <c r="AJ14" s="81">
        <f>'Dockier Fabrice'!$J$41</f>
        <v>0</v>
      </c>
      <c r="AK14" s="81">
        <f>COUNTIFS('Dockier Fabrice'!$I$3:$I$40,"=S")</f>
        <v>0</v>
      </c>
      <c r="AL14" s="81">
        <f>COUNTIFS('Dockier Fabrice'!$I$3:$I$40,"=A")</f>
        <v>0</v>
      </c>
      <c r="AM14" s="97" t="e">
        <f>VLOOKUP($C14,Rotations!$C$6:$K$30,7,FALSE)</f>
        <v>#N/A</v>
      </c>
      <c r="AN14" s="81">
        <f>IF(($D14="S"),IF(PARTICIPANTS!$E13="P",IF((AO14&gt;0),RANK(AO14,AO$3:AO$27)-SUMPRODUCT(($D$3:$D$27&lt;&gt;$D14)*(AO$3:AO$27&gt;AO14)),IF(($D14="s"),COUNTIFS($D$3:$D$27,"=S",AO$3:AO$27,"&gt;0"),COUNTIFS($D$3:$D$27,"=J",AO$3:AO$27,"&gt;0"))+PARTICIPANTS!$B$31),PARTICIPANTS!$B$29+PARTICIPANTS!$B$31 ),IF(PARTICIPANTS!$E13="P",IF((AO14&gt;0),RANK(AO14,AO$3:AO$27)-SUMPRODUCT(($D$3:$D$27&lt;&gt;$D14)*(AO$3:AO$27&gt;AO14)),IF(($D14="s"),COUNTIFS($D$3:$D$27,"=S",AO$3:AO$27,"&gt;0"),COUNTIFS($D$3:$D$27,"=J",AO$3:AO$27,"&gt;0"))+PARTICIPANTS!$E$31),PARTICIPANTS!$E$29+PARTICIPANTS!$E$31 ))</f>
        <v>22</v>
      </c>
      <c r="AO14" s="81">
        <f t="shared" si="9"/>
        <v>0</v>
      </c>
      <c r="AP14" s="81">
        <f>'Dockier Fabrice'!$L$41</f>
        <v>0</v>
      </c>
      <c r="AQ14" s="81">
        <f>COUNTIFS('Dockier Fabrice'!$K$3:$K$40,"=S")</f>
        <v>0</v>
      </c>
      <c r="AR14" s="81">
        <f>COUNTIFS('Dockier Fabrice'!$K$3:$K$40,"=A")</f>
        <v>0</v>
      </c>
      <c r="AS14" s="97" t="e">
        <f>VLOOKUP($C14,Rotations!$C$6:$K$30,8,FALSE)</f>
        <v>#N/A</v>
      </c>
      <c r="AT14" s="81">
        <f>IF(($D14="S"),IF(PARTICIPANTS!$E13="P",IF((AU14&gt;0),RANK(AU14,AU$3:AU$27)-SUMPRODUCT(($D$3:$D$27&lt;&gt;$D14)*(AU$3:AU$27&gt;AU14)),IF(($D14="s"),COUNTIFS($D$3:$D$27,"=S",AU$3:AU$27,"&gt;0"),COUNTIFS($D$3:$D$27,"=J",AU$3:AU$27,"&gt;0"))+PARTICIPANTS!$B$31),PARTICIPANTS!$B$29+PARTICIPANTS!$B$31 ),IF(PARTICIPANTS!$E13="P",IF((AU14&gt;0),RANK(AU14,AU$3:AU$27)-SUMPRODUCT(($D$3:$D$27&lt;&gt;$D14)*(AU$3:AU$27&gt;AU14)),IF(($D14="s"),COUNTIFS($D$3:$D$27,"=S",AU$3:AU$27,"&gt;0"),COUNTIFS($D$3:$D$27,"=J",AU$3:AU$27,"&gt;0"))+PARTICIPANTS!$E$31),PARTICIPANTS!$E$29+PARTICIPANTS!$E$31 ))</f>
        <v>15</v>
      </c>
      <c r="AU14" s="81">
        <f t="shared" si="10"/>
        <v>655</v>
      </c>
      <c r="AV14" s="81">
        <f>'Dockier Fabrice'!$N$41</f>
        <v>455</v>
      </c>
      <c r="AW14" s="81">
        <f>COUNTIFS('Dockier Fabrice'!$M$3:$M$40,"=S")</f>
        <v>1</v>
      </c>
      <c r="AX14" s="81">
        <f>COUNTIFS('Dockier Fabrice'!$M$3:$M$40,"=A")</f>
        <v>0</v>
      </c>
      <c r="AY14" s="97" t="e">
        <f>VLOOKUP($C14,Rotations!$C$6:$K$30,9,FALSE)</f>
        <v>#N/A</v>
      </c>
      <c r="AZ14" s="81">
        <f>IF(($D14="S"),IF(PARTICIPANTS!$E13="P",IF((BA14&gt;0),RANK(BA14,BA$3:BA$27)-SUMPRODUCT(($D$3:$D$27&lt;&gt;$D14)*(BA$3:BA$27&gt;BA14)),IF(($D14="s"),COUNTIFS($D$3:$D$27,"=S",BA$3:BA$27,"&gt;0"),COUNTIFS($D$3:$D$27,"=J",BA$3:BA$27,"&gt;0"))+PARTICIPANTS!$B$31),PARTICIPANTS!$B$29+PARTICIPANTS!$B$31 ),IF(PARTICIPANTS!$E13="P",IF((BA14&gt;0),RANK(BA14,BA$3:BA$27)-SUMPRODUCT(($D$3:$D$27&lt;&gt;$D14)*(BA$3:BA$27&gt;BA14)),IF(($D14="s"),COUNTIFS($D$3:$D$27,"=S",BA$3:BA$27,"&gt;0"),COUNTIFS($D$3:$D$27,"=J",BA$3:BA$27,"&gt;0"))+PARTICIPANTS!$E$31),PARTICIPANTS!$E$29+PARTICIPANTS!$E$31 ))</f>
        <v>22</v>
      </c>
      <c r="BA14" s="81">
        <f t="shared" si="11"/>
        <v>0</v>
      </c>
      <c r="BB14" s="81">
        <f>'Dockier Fabrice'!$P$41</f>
        <v>0</v>
      </c>
      <c r="BC14" s="81">
        <f>COUNTIFS('Dockier Fabrice'!$O$3:$O$40,"=S")</f>
        <v>0</v>
      </c>
      <c r="BD14" s="81">
        <f>COUNTIFS('Dockier Fabrice'!$O$3:$O$40,"=A")</f>
        <v>0</v>
      </c>
    </row>
    <row r="15" spans="1:56" s="83" customFormat="1">
      <c r="A15" s="75">
        <f t="shared" si="0"/>
        <v>25</v>
      </c>
      <c r="B15" s="76">
        <v>13</v>
      </c>
      <c r="C15" s="77" t="str">
        <f>VLOOKUP(B15,PARTICIPANTS!$B$1:$E$26,2,FALSE)</f>
        <v>Dupont  Olivier</v>
      </c>
      <c r="D15" s="77" t="str">
        <f>VLOOKUP($B15,PARTICIPANTS!$B$1:$E$26,3,FALSE)</f>
        <v>S</v>
      </c>
      <c r="E15" s="78">
        <f t="shared" si="1"/>
        <v>272</v>
      </c>
      <c r="F15" s="79">
        <v>0</v>
      </c>
      <c r="G15" s="79">
        <f t="shared" si="2"/>
        <v>0</v>
      </c>
      <c r="H15" s="80">
        <f t="shared" si="3"/>
        <v>0</v>
      </c>
      <c r="I15" s="97" t="e">
        <f>VLOOKUP($C15,Rotations!$C$6:$K$30,2,FALSE)</f>
        <v>#N/A</v>
      </c>
      <c r="J15" s="81">
        <f>IF(($D15="S"),IF(PARTICIPANTS!$E14="P",IF((K15&gt;0),RANK(K15,K$3:K$27)-SUMPRODUCT(($D$3:$D$27&lt;&gt;$D15)*(K$3:K$27&gt;K15)),IF(($D15="s"),COUNTIFS($D$3:$D$27,"=S",K$3:K$27,"&gt;0"),COUNTIFS($D$3:$D$27,"=J",K$3:K$27,"&gt;0"))+PARTICIPANTS!$B$31),PARTICIPANTS!$B$29+PARTICIPANTS!$B$31 ),IF(PARTICIPANTS!$E14="P",IF((K15&gt;0),RANK(K15,K$3:K$27)-SUMPRODUCT(($D$3:$D$27&lt;&gt;$D15)*(K$3:K$27&gt;K15)),IF(($D15="s"),COUNTIFS($D$3:$D$27,"=S",K$3:K$27,"&gt;0"),COUNTIFS($D$3:$D$27,"=J",K$3:K$27,"&gt;0"))+PARTICIPANTS!$E$31),PARTICIPANTS!$E$29+PARTICIPANTS!$E$31 ))</f>
        <v>34</v>
      </c>
      <c r="K15" s="81">
        <f t="shared" si="4"/>
        <v>0</v>
      </c>
      <c r="L15" s="81">
        <f>'Dupont  Olivier'!$B$41</f>
        <v>0</v>
      </c>
      <c r="M15" s="82">
        <f>COUNTIFS('Dupont  Olivier'!$A$3:$A$40,"=S")</f>
        <v>0</v>
      </c>
      <c r="N15" s="82">
        <f>COUNTIFS('Dupont  Olivier'!$A$3:$A$40,"=A")</f>
        <v>0</v>
      </c>
      <c r="O15" s="97" t="e">
        <f>VLOOKUP($C15,Rotations!$C$6:$K$30,3,FALSE)</f>
        <v>#N/A</v>
      </c>
      <c r="P15" s="81">
        <f>IF(($D15="S"),IF(PARTICIPANTS!$E14="P",IF((Q15&gt;0),RANK(Q15,Q$3:Q$27)-SUMPRODUCT(($D$3:$D$27&lt;&gt;$D15)*(Q$3:Q$27&gt;Q15)),IF(($D15="s"),COUNTIFS($D$3:$D$27,"=S",Q$3:Q$27,"&gt;0"),COUNTIFS($D$3:$D$27,"=J",Q$3:Q$27,"&gt;0"))+PARTICIPANTS!$B$31),PARTICIPANTS!$B$29+PARTICIPANTS!$B$31 ),IF(PARTICIPANTS!$E14="P",IF((Q15&gt;0),RANK(Q15,Q$3:Q$27)-SUMPRODUCT(($D$3:$D$27&lt;&gt;$D15)*(Q$3:Q$27&gt;Q15)),IF(($D15="s"),COUNTIFS($D$3:$D$27,"=S",Q$3:Q$27,"&gt;0"),COUNTIFS($D$3:$D$27,"=J",Q$3:Q$27,"&gt;0"))+PARTICIPANTS!$E$31),PARTICIPANTS!$E$29+PARTICIPANTS!$E$31 ))</f>
        <v>34</v>
      </c>
      <c r="Q15" s="81">
        <f t="shared" si="5"/>
        <v>0</v>
      </c>
      <c r="R15" s="81">
        <f>'Dupont  Olivier'!$D$41</f>
        <v>0</v>
      </c>
      <c r="S15" s="81">
        <f>COUNTIFS('Dupont  Olivier'!$C$3:$C$40,"=S")</f>
        <v>0</v>
      </c>
      <c r="T15" s="81">
        <f>COUNTIFS('Dupont  Olivier'!$C$3:$C$40,"=A")</f>
        <v>0</v>
      </c>
      <c r="U15" s="97" t="e">
        <f>VLOOKUP($C15,Rotations!$C$6:$K$30,4,FALSE)</f>
        <v>#N/A</v>
      </c>
      <c r="V15" s="81">
        <f>IF(($D15="S"),IF(PARTICIPANTS!$E14="P",IF((W15&gt;0),RANK(W15,W$3:W$27)-SUMPRODUCT(($D$3:$D$27&lt;&gt;$D15)*(W$3:W$27&gt;W15)),IF(($D15="s"),COUNTIFS($D$3:$D$27,"=S",W$3:W$27,"&gt;0"),COUNTIFS($D$3:$D$27,"=J",W$3:W$27,"&gt;0"))+PARTICIPANTS!$B$31),PARTICIPANTS!$B$29+PARTICIPANTS!$B$31 ),IF(PARTICIPANTS!$E14="P",IF((W15&gt;0),RANK(W15,W$3:W$27)-SUMPRODUCT(($D$3:$D$27&lt;&gt;$D15)*(W$3:W$27&gt;W15)),IF(($D15="s"),COUNTIFS($D$3:$D$27,"=S",W$3:W$27,"&gt;0"),COUNTIFS($D$3:$D$27,"=J",W$3:W$27,"&gt;0"))+PARTICIPANTS!$E$31),PARTICIPANTS!$E$29+PARTICIPANTS!$E$31 ))</f>
        <v>34</v>
      </c>
      <c r="W15" s="81">
        <f t="shared" si="6"/>
        <v>0</v>
      </c>
      <c r="X15" s="81">
        <f>'Dupont  Olivier'!$F$41</f>
        <v>0</v>
      </c>
      <c r="Y15" s="81">
        <f>COUNTIFS('Dupont  Olivier'!$E$3:$E$40,"=S")</f>
        <v>0</v>
      </c>
      <c r="Z15" s="81">
        <f>COUNTIFS('Dupont  Olivier'!$E$3:$E$40,"=A")</f>
        <v>0</v>
      </c>
      <c r="AA15" s="97" t="e">
        <f>VLOOKUP($C15,Rotations!$C$6:$K$30,5,FALSE)</f>
        <v>#N/A</v>
      </c>
      <c r="AB15" s="81">
        <f>IF(($D15="S"),IF(PARTICIPANTS!$E14="P",IF((AC15&gt;0),RANK(AC15,AC$3:AC$27)-SUMPRODUCT(($D$3:$D$27&lt;&gt;$D15)*(AC$3:AC$27&gt;AC15)),IF(($D15="s"),COUNTIFS($D$3:$D$27,"=S",AC$3:AC$27,"&gt;0"),COUNTIFS($D$3:$D$27,"=J",AC$3:AC$27,"&gt;0"))+PARTICIPANTS!$B$31),PARTICIPANTS!$B$29+PARTICIPANTS!$B$31 ),IF(PARTICIPANTS!$E14="P",IF((AC15&gt;0),RANK(AC15,AC$3:AC$27)-SUMPRODUCT(($D$3:$D$27&lt;&gt;$D15)*(AC$3:AC$27&gt;AC15)),IF(($D15="s"),COUNTIFS($D$3:$D$27,"=S",AC$3:AC$27,"&gt;0"),COUNTIFS($D$3:$D$27,"=J",AC$3:AC$27,"&gt;0"))+PARTICIPANTS!$E$31),PARTICIPANTS!$E$29+PARTICIPANTS!$E$31 ))</f>
        <v>34</v>
      </c>
      <c r="AC15" s="81">
        <f t="shared" si="7"/>
        <v>0</v>
      </c>
      <c r="AD15" s="81">
        <f>'Dupont  Olivier'!$H$41</f>
        <v>0</v>
      </c>
      <c r="AE15" s="81">
        <f>COUNTIFS('Dupont  Olivier'!$G$3:$G$40,"=S")</f>
        <v>0</v>
      </c>
      <c r="AF15" s="81">
        <f>COUNTIFS('Dupont  Olivier'!$G$3:$G$40,"=A")</f>
        <v>0</v>
      </c>
      <c r="AG15" s="97" t="e">
        <f>VLOOKUP($C15,Rotations!$C$6:$K$30,6,FALSE)</f>
        <v>#N/A</v>
      </c>
      <c r="AH15" s="81">
        <f>IF(($D15="S"),IF(PARTICIPANTS!$E14="P",IF((AI15&gt;0),RANK(AI15,AI$3:AI$27)-SUMPRODUCT(($D$3:$D$27&lt;&gt;$D15)*(AI$3:AI$27&gt;AI15)),IF(($D15="s"),COUNTIFS($D$3:$D$27,"=S",AI$3:AI$27,"&gt;0"),COUNTIFS($D$3:$D$27,"=J",AI$3:AI$27,"&gt;0"))+PARTICIPANTS!$B$31),PARTICIPANTS!$B$29+PARTICIPANTS!$B$31 ),IF(PARTICIPANTS!$E14="P",IF((AI15&gt;0),RANK(AI15,AI$3:AI$27)-SUMPRODUCT(($D$3:$D$27&lt;&gt;$D15)*(AI$3:AI$27&gt;AI15)),IF(($D15="s"),COUNTIFS($D$3:$D$27,"=S",AI$3:AI$27,"&gt;0"),COUNTIFS($D$3:$D$27,"=J",AI$3:AI$27,"&gt;0"))+PARTICIPANTS!$E$31),PARTICIPANTS!$E$29+PARTICIPANTS!$E$31 ))</f>
        <v>34</v>
      </c>
      <c r="AI15" s="81">
        <f t="shared" si="8"/>
        <v>0</v>
      </c>
      <c r="AJ15" s="81">
        <f>'Dupont  Olivier'!$J$41</f>
        <v>0</v>
      </c>
      <c r="AK15" s="81">
        <f>COUNTIFS('Dupont  Olivier'!$I$3:$I$40,"=S")</f>
        <v>0</v>
      </c>
      <c r="AL15" s="81">
        <f>COUNTIFS('Dupont  Olivier'!$I$3:$I$40,"=A")</f>
        <v>0</v>
      </c>
      <c r="AM15" s="97" t="e">
        <f>VLOOKUP($C15,Rotations!$C$6:$K$30,7,FALSE)</f>
        <v>#N/A</v>
      </c>
      <c r="AN15" s="81">
        <f>IF(($D15="S"),IF(PARTICIPANTS!$E14="P",IF((AO15&gt;0),RANK(AO15,AO$3:AO$27)-SUMPRODUCT(($D$3:$D$27&lt;&gt;$D15)*(AO$3:AO$27&gt;AO15)),IF(($D15="s"),COUNTIFS($D$3:$D$27,"=S",AO$3:AO$27,"&gt;0"),COUNTIFS($D$3:$D$27,"=J",AO$3:AO$27,"&gt;0"))+PARTICIPANTS!$B$31),PARTICIPANTS!$B$29+PARTICIPANTS!$B$31 ),IF(PARTICIPANTS!$E14="P",IF((AO15&gt;0),RANK(AO15,AO$3:AO$27)-SUMPRODUCT(($D$3:$D$27&lt;&gt;$D15)*(AO$3:AO$27&gt;AO15)),IF(($D15="s"),COUNTIFS($D$3:$D$27,"=S",AO$3:AO$27,"&gt;0"),COUNTIFS($D$3:$D$27,"=J",AO$3:AO$27,"&gt;0"))+PARTICIPANTS!$E$31),PARTICIPANTS!$E$29+PARTICIPANTS!$E$31 ))</f>
        <v>34</v>
      </c>
      <c r="AO15" s="81">
        <f t="shared" si="9"/>
        <v>0</v>
      </c>
      <c r="AP15" s="81">
        <f>'Dupont  Olivier'!$L$41</f>
        <v>0</v>
      </c>
      <c r="AQ15" s="81">
        <f>COUNTIFS('Dupont  Olivier'!$K$3:$K$40,"=S")</f>
        <v>0</v>
      </c>
      <c r="AR15" s="81">
        <f>COUNTIFS('Dupont  Olivier'!$K$3:$K$40,"=A")</f>
        <v>0</v>
      </c>
      <c r="AS15" s="97" t="e">
        <f>VLOOKUP($C15,Rotations!$C$6:$K$30,8,FALSE)</f>
        <v>#N/A</v>
      </c>
      <c r="AT15" s="81">
        <f>IF(($D15="S"),IF(PARTICIPANTS!$E14="P",IF((AU15&gt;0),RANK(AU15,AU$3:AU$27)-SUMPRODUCT(($D$3:$D$27&lt;&gt;$D15)*(AU$3:AU$27&gt;AU15)),IF(($D15="s"),COUNTIFS($D$3:$D$27,"=S",AU$3:AU$27,"&gt;0"),COUNTIFS($D$3:$D$27,"=J",AU$3:AU$27,"&gt;0"))+PARTICIPANTS!$B$31),PARTICIPANTS!$B$29+PARTICIPANTS!$B$31 ),IF(PARTICIPANTS!$E14="P",IF((AU15&gt;0),RANK(AU15,AU$3:AU$27)-SUMPRODUCT(($D$3:$D$27&lt;&gt;$D15)*(AU$3:AU$27&gt;AU15)),IF(($D15="s"),COUNTIFS($D$3:$D$27,"=S",AU$3:AU$27,"&gt;0"),COUNTIFS($D$3:$D$27,"=J",AU$3:AU$27,"&gt;0"))+PARTICIPANTS!$E$31),PARTICIPANTS!$E$29+PARTICIPANTS!$E$31 ))</f>
        <v>34</v>
      </c>
      <c r="AU15" s="81">
        <f t="shared" si="10"/>
        <v>0</v>
      </c>
      <c r="AV15" s="81">
        <f>'Dupont  Olivier'!$N$41</f>
        <v>0</v>
      </c>
      <c r="AW15" s="81">
        <f>COUNTIFS('Dupont  Olivier'!$M$3:$M$40,"=S")</f>
        <v>0</v>
      </c>
      <c r="AX15" s="81">
        <f>COUNTIFS('Dupont  Olivier'!$M$3:$M$40,"=A")</f>
        <v>0</v>
      </c>
      <c r="AY15" s="97" t="e">
        <f>VLOOKUP($C15,Rotations!$C$6:$K$30,9,FALSE)</f>
        <v>#N/A</v>
      </c>
      <c r="AZ15" s="81">
        <f>IF(($D15="S"),IF(PARTICIPANTS!$E14="P",IF((BA15&gt;0),RANK(BA15,BA$3:BA$27)-SUMPRODUCT(($D$3:$D$27&lt;&gt;$D15)*(BA$3:BA$27&gt;BA15)),IF(($D15="s"),COUNTIFS($D$3:$D$27,"=S",BA$3:BA$27,"&gt;0"),COUNTIFS($D$3:$D$27,"=J",BA$3:BA$27,"&gt;0"))+PARTICIPANTS!$B$31),PARTICIPANTS!$B$29+PARTICIPANTS!$B$31 ),IF(PARTICIPANTS!$E14="P",IF((BA15&gt;0),RANK(BA15,BA$3:BA$27)-SUMPRODUCT(($D$3:$D$27&lt;&gt;$D15)*(BA$3:BA$27&gt;BA15)),IF(($D15="s"),COUNTIFS($D$3:$D$27,"=S",BA$3:BA$27,"&gt;0"),COUNTIFS($D$3:$D$27,"=J",BA$3:BA$27,"&gt;0"))+PARTICIPANTS!$E$31),PARTICIPANTS!$E$29+PARTICIPANTS!$E$31 ))</f>
        <v>34</v>
      </c>
      <c r="BA15" s="81">
        <f t="shared" si="11"/>
        <v>0</v>
      </c>
      <c r="BB15" s="81">
        <f>'Dupont  Olivier'!$P$41</f>
        <v>0</v>
      </c>
      <c r="BC15" s="81">
        <f>COUNTIFS('Dupont  Olivier'!$O$3:$O$40,"=S")</f>
        <v>0</v>
      </c>
      <c r="BD15" s="81">
        <f>COUNTIFS('Dupont  Olivier'!$O$3:$O$40,"=A")</f>
        <v>0</v>
      </c>
    </row>
    <row r="16" spans="1:56" s="83" customFormat="1">
      <c r="A16" s="75">
        <f t="shared" si="0"/>
        <v>8</v>
      </c>
      <c r="B16" s="76">
        <v>14</v>
      </c>
      <c r="C16" s="77" t="str">
        <f>VLOOKUP(B16,PARTICIPANTS!$B$1:$E$26,2,FALSE)</f>
        <v>Frison Fabian</v>
      </c>
      <c r="D16" s="77" t="str">
        <f>VLOOKUP($B16,PARTICIPANTS!$B$1:$E$26,3,FALSE)</f>
        <v>S</v>
      </c>
      <c r="E16" s="78">
        <f t="shared" si="1"/>
        <v>102</v>
      </c>
      <c r="F16" s="79">
        <v>0</v>
      </c>
      <c r="G16" s="79">
        <f t="shared" si="2"/>
        <v>7336</v>
      </c>
      <c r="H16" s="80">
        <f t="shared" si="3"/>
        <v>11</v>
      </c>
      <c r="I16" s="97" t="e">
        <f>VLOOKUP($C16,Rotations!$C$6:$K$30,2,FALSE)</f>
        <v>#N/A</v>
      </c>
      <c r="J16" s="81">
        <f>IF(($D16="S"),IF(PARTICIPANTS!$E15="P",IF((K16&gt;0),RANK(K16,K$3:K$27)-SUMPRODUCT(($D$3:$D$27&lt;&gt;$D16)*(K$3:K$27&gt;K16)),IF(($D16="s"),COUNTIFS($D$3:$D$27,"=S",K$3:K$27,"&gt;0"),COUNTIFS($D$3:$D$27,"=J",K$3:K$27,"&gt;0"))+PARTICIPANTS!$B$31),PARTICIPANTS!$B$29+PARTICIPANTS!$B$31 ),IF(PARTICIPANTS!$E15="P",IF((K16&gt;0),RANK(K16,K$3:K$27)-SUMPRODUCT(($D$3:$D$27&lt;&gt;$D16)*(K$3:K$27&gt;K16)),IF(($D16="s"),COUNTIFS($D$3:$D$27,"=S",K$3:K$27,"&gt;0"),COUNTIFS($D$3:$D$27,"=J",K$3:K$27,"&gt;0"))+PARTICIPANTS!$E$31),PARTICIPANTS!$E$29+PARTICIPANTS!$E$31 ))</f>
        <v>10</v>
      </c>
      <c r="K16" s="81">
        <f t="shared" si="4"/>
        <v>1909</v>
      </c>
      <c r="L16" s="81">
        <f>'Frison Fabian'!$B$41</f>
        <v>1309</v>
      </c>
      <c r="M16" s="82">
        <f>COUNTIFS('Frison Fabian'!$A$3:$A$40,"=S")</f>
        <v>3</v>
      </c>
      <c r="N16" s="82">
        <f>COUNTIFS('Frison Fabian'!$A$3:$A$40,"=A")</f>
        <v>0</v>
      </c>
      <c r="O16" s="97" t="e">
        <f>VLOOKUP($C16,Rotations!$C$6:$K$30,3,FALSE)</f>
        <v>#N/A</v>
      </c>
      <c r="P16" s="81">
        <f>IF(($D16="S"),IF(PARTICIPANTS!$E15="P",IF((Q16&gt;0),RANK(Q16,Q$3:Q$27)-SUMPRODUCT(($D$3:$D$27&lt;&gt;$D16)*(Q$3:Q$27&gt;Q16)),IF(($D16="s"),COUNTIFS($D$3:$D$27,"=S",Q$3:Q$27,"&gt;0"),COUNTIFS($D$3:$D$27,"=J",Q$3:Q$27,"&gt;0"))+PARTICIPANTS!$B$31),PARTICIPANTS!$B$29+PARTICIPANTS!$B$31 ),IF(PARTICIPANTS!$E15="P",IF((Q16&gt;0),RANK(Q16,Q$3:Q$27)-SUMPRODUCT(($D$3:$D$27&lt;&gt;$D16)*(Q$3:Q$27&gt;Q16)),IF(($D16="s"),COUNTIFS($D$3:$D$27,"=S",Q$3:Q$27,"&gt;0"),COUNTIFS($D$3:$D$27,"=J",Q$3:Q$27,"&gt;0"))+PARTICIPANTS!$E$31),PARTICIPANTS!$E$29+PARTICIPANTS!$E$31 ))</f>
        <v>15</v>
      </c>
      <c r="Q16" s="81">
        <f t="shared" si="5"/>
        <v>701</v>
      </c>
      <c r="R16" s="81">
        <f>'Frison Fabian'!$D$41</f>
        <v>501</v>
      </c>
      <c r="S16" s="81">
        <f>COUNTIFS('Frison Fabian'!$C$3:$C$40,"=S")</f>
        <v>1</v>
      </c>
      <c r="T16" s="81">
        <f>COUNTIFS('Frison Fabian'!$C$3:$C$40,"=A")</f>
        <v>0</v>
      </c>
      <c r="U16" s="97" t="e">
        <f>VLOOKUP($C16,Rotations!$C$6:$K$30,4,FALSE)</f>
        <v>#N/A</v>
      </c>
      <c r="V16" s="81">
        <f>IF(($D16="S"),IF(PARTICIPANTS!$E15="P",IF((W16&gt;0),RANK(W16,W$3:W$27)-SUMPRODUCT(($D$3:$D$27&lt;&gt;$D16)*(W$3:W$27&gt;W16)),IF(($D16="s"),COUNTIFS($D$3:$D$27,"=S",W$3:W$27,"&gt;0"),COUNTIFS($D$3:$D$27,"=J",W$3:W$27,"&gt;0"))+PARTICIPANTS!$B$31),PARTICIPANTS!$B$29+PARTICIPANTS!$B$31 ),IF(PARTICIPANTS!$E15="P",IF((W16&gt;0),RANK(W16,W$3:W$27)-SUMPRODUCT(($D$3:$D$27&lt;&gt;$D16)*(W$3:W$27&gt;W16)),IF(($D16="s"),COUNTIFS($D$3:$D$27,"=S",W$3:W$27,"&gt;0"),COUNTIFS($D$3:$D$27,"=J",W$3:W$27,"&gt;0"))+PARTICIPANTS!$E$31),PARTICIPANTS!$E$29+PARTICIPANTS!$E$31 ))</f>
        <v>15</v>
      </c>
      <c r="W16" s="81">
        <f t="shared" si="6"/>
        <v>675</v>
      </c>
      <c r="X16" s="81">
        <f>'Frison Fabian'!$F$41</f>
        <v>475</v>
      </c>
      <c r="Y16" s="81">
        <f>COUNTIFS('Frison Fabian'!$E$3:$E$40,"=S")</f>
        <v>1</v>
      </c>
      <c r="Z16" s="81">
        <f>COUNTIFS('Frison Fabian'!$E$3:$E$40,"=A")</f>
        <v>0</v>
      </c>
      <c r="AA16" s="97" t="e">
        <f>VLOOKUP($C16,Rotations!$C$6:$K$30,5,FALSE)</f>
        <v>#N/A</v>
      </c>
      <c r="AB16" s="81">
        <f>IF(($D16="S"),IF(PARTICIPANTS!$E15="P",IF((AC16&gt;0),RANK(AC16,AC$3:AC$27)-SUMPRODUCT(($D$3:$D$27&lt;&gt;$D16)*(AC$3:AC$27&gt;AC16)),IF(($D16="s"),COUNTIFS($D$3:$D$27,"=S",AC$3:AC$27,"&gt;0"),COUNTIFS($D$3:$D$27,"=J",AC$3:AC$27,"&gt;0"))+PARTICIPANTS!$B$31),PARTICIPANTS!$B$29+PARTICIPANTS!$B$31 ),IF(PARTICIPANTS!$E15="P",IF((AC16&gt;0),RANK(AC16,AC$3:AC$27)-SUMPRODUCT(($D$3:$D$27&lt;&gt;$D16)*(AC$3:AC$27&gt;AC16)),IF(($D16="s"),COUNTIFS($D$3:$D$27,"=S",AC$3:AC$27,"&gt;0"),COUNTIFS($D$3:$D$27,"=J",AC$3:AC$27,"&gt;0"))+PARTICIPANTS!$E$31),PARTICIPANTS!$E$29+PARTICIPANTS!$E$31 ))</f>
        <v>25</v>
      </c>
      <c r="AC16" s="81">
        <f t="shared" si="7"/>
        <v>0</v>
      </c>
      <c r="AD16" s="81">
        <f>'Frison Fabian'!$H$41</f>
        <v>0</v>
      </c>
      <c r="AE16" s="81">
        <f>COUNTIFS('Frison Fabian'!$G$3:$G$40,"=S")</f>
        <v>0</v>
      </c>
      <c r="AF16" s="81">
        <f>COUNTIFS('Frison Fabian'!$G$3:$G$40,"=A")</f>
        <v>0</v>
      </c>
      <c r="AG16" s="97" t="e">
        <f>VLOOKUP($C16,Rotations!$C$6:$K$30,6,FALSE)</f>
        <v>#N/A</v>
      </c>
      <c r="AH16" s="81">
        <f>IF(($D16="S"),IF(PARTICIPANTS!$E15="P",IF((AI16&gt;0),RANK(AI16,AI$3:AI$27)-SUMPRODUCT(($D$3:$D$27&lt;&gt;$D16)*(AI$3:AI$27&gt;AI16)),IF(($D16="s"),COUNTIFS($D$3:$D$27,"=S",AI$3:AI$27,"&gt;0"),COUNTIFS($D$3:$D$27,"=J",AI$3:AI$27,"&gt;0"))+PARTICIPANTS!$B$31),PARTICIPANTS!$B$29+PARTICIPANTS!$B$31 ),IF(PARTICIPANTS!$E15="P",IF((AI16&gt;0),RANK(AI16,AI$3:AI$27)-SUMPRODUCT(($D$3:$D$27&lt;&gt;$D16)*(AI$3:AI$27&gt;AI16)),IF(($D16="s"),COUNTIFS($D$3:$D$27,"=S",AI$3:AI$27,"&gt;0"),COUNTIFS($D$3:$D$27,"=J",AI$3:AI$27,"&gt;0"))+PARTICIPANTS!$E$31),PARTICIPANTS!$E$29+PARTICIPANTS!$E$31 ))</f>
        <v>1</v>
      </c>
      <c r="AI16" s="81">
        <f t="shared" si="8"/>
        <v>2032</v>
      </c>
      <c r="AJ16" s="81">
        <f>'Frison Fabian'!$J$41</f>
        <v>1432</v>
      </c>
      <c r="AK16" s="81">
        <f>COUNTIFS('Frison Fabian'!$I$3:$I$40,"=S")</f>
        <v>3</v>
      </c>
      <c r="AL16" s="81">
        <f>COUNTIFS('Frison Fabian'!$I$3:$I$40,"=A")</f>
        <v>0</v>
      </c>
      <c r="AM16" s="97" t="e">
        <f>VLOOKUP($C16,Rotations!$C$6:$K$30,7,FALSE)</f>
        <v>#N/A</v>
      </c>
      <c r="AN16" s="81">
        <f>IF(($D16="S"),IF(PARTICIPANTS!$E15="P",IF((AO16&gt;0),RANK(AO16,AO$3:AO$27)-SUMPRODUCT(($D$3:$D$27&lt;&gt;$D16)*(AO$3:AO$27&gt;AO16)),IF(($D16="s"),COUNTIFS($D$3:$D$27,"=S",AO$3:AO$27,"&gt;0"),COUNTIFS($D$3:$D$27,"=J",AO$3:AO$27,"&gt;0"))+PARTICIPANTS!$B$31),PARTICIPANTS!$B$29+PARTICIPANTS!$B$31 ),IF(PARTICIPANTS!$E15="P",IF((AO16&gt;0),RANK(AO16,AO$3:AO$27)-SUMPRODUCT(($D$3:$D$27&lt;&gt;$D16)*(AO$3:AO$27&gt;AO16)),IF(($D16="s"),COUNTIFS($D$3:$D$27,"=S",AO$3:AO$27,"&gt;0"),COUNTIFS($D$3:$D$27,"=J",AO$3:AO$27,"&gt;0"))+PARTICIPANTS!$E$31),PARTICIPANTS!$E$29+PARTICIPANTS!$E$31 ))</f>
        <v>22</v>
      </c>
      <c r="AO16" s="81">
        <f t="shared" si="9"/>
        <v>0</v>
      </c>
      <c r="AP16" s="81">
        <f>'Frison Fabian'!$L$41</f>
        <v>0</v>
      </c>
      <c r="AQ16" s="81">
        <f>COUNTIFS('Frison Fabian'!$K$3:$K$40,"=S")</f>
        <v>0</v>
      </c>
      <c r="AR16" s="81">
        <f>COUNTIFS('Frison Fabian'!$K$3:$K$40,"=A")</f>
        <v>0</v>
      </c>
      <c r="AS16" s="97" t="e">
        <f>VLOOKUP($C16,Rotations!$C$6:$K$30,8,FALSE)</f>
        <v>#N/A</v>
      </c>
      <c r="AT16" s="81">
        <f>IF(($D16="S"),IF(PARTICIPANTS!$E15="P",IF((AU16&gt;0),RANK(AU16,AU$3:AU$27)-SUMPRODUCT(($D$3:$D$27&lt;&gt;$D16)*(AU$3:AU$27&gt;AU16)),IF(($D16="s"),COUNTIFS($D$3:$D$27,"=S",AU$3:AU$27,"&gt;0"),COUNTIFS($D$3:$D$27,"=J",AU$3:AU$27,"&gt;0"))+PARTICIPANTS!$B$31),PARTICIPANTS!$B$29+PARTICIPANTS!$B$31 ),IF(PARTICIPANTS!$E15="P",IF((AU16&gt;0),RANK(AU16,AU$3:AU$27)-SUMPRODUCT(($D$3:$D$27&lt;&gt;$D16)*(AU$3:AU$27&gt;AU16)),IF(($D16="s"),COUNTIFS($D$3:$D$27,"=S",AU$3:AU$27,"&gt;0"),COUNTIFS($D$3:$D$27,"=J",AU$3:AU$27,"&gt;0"))+PARTICIPANTS!$E$31),PARTICIPANTS!$E$29+PARTICIPANTS!$E$31 ))</f>
        <v>7</v>
      </c>
      <c r="AU16" s="81">
        <f t="shared" si="10"/>
        <v>1296</v>
      </c>
      <c r="AV16" s="81">
        <f>'Frison Fabian'!$N$41</f>
        <v>896</v>
      </c>
      <c r="AW16" s="81">
        <f>COUNTIFS('Frison Fabian'!$M$3:$M$40,"=S")</f>
        <v>2</v>
      </c>
      <c r="AX16" s="81">
        <f>COUNTIFS('Frison Fabian'!$M$3:$M$40,"=A")</f>
        <v>0</v>
      </c>
      <c r="AY16" s="97" t="e">
        <f>VLOOKUP($C16,Rotations!$C$6:$K$30,9,FALSE)</f>
        <v>#N/A</v>
      </c>
      <c r="AZ16" s="81">
        <f>IF(($D16="S"),IF(PARTICIPANTS!$E15="P",IF((BA16&gt;0),RANK(BA16,BA$3:BA$27)-SUMPRODUCT(($D$3:$D$27&lt;&gt;$D16)*(BA$3:BA$27&gt;BA16)),IF(($D16="s"),COUNTIFS($D$3:$D$27,"=S",BA$3:BA$27,"&gt;0"),COUNTIFS($D$3:$D$27,"=J",BA$3:BA$27,"&gt;0"))+PARTICIPANTS!$B$31),PARTICIPANTS!$B$29+PARTICIPANTS!$B$31 ),IF(PARTICIPANTS!$E15="P",IF((BA16&gt;0),RANK(BA16,BA$3:BA$27)-SUMPRODUCT(($D$3:$D$27&lt;&gt;$D16)*(BA$3:BA$27&gt;BA16)),IF(($D16="s"),COUNTIFS($D$3:$D$27,"=S",BA$3:BA$27,"&gt;0"),COUNTIFS($D$3:$D$27,"=J",BA$3:BA$27,"&gt;0"))+PARTICIPANTS!$E$31),PARTICIPANTS!$E$29+PARTICIPANTS!$E$31 ))</f>
        <v>7</v>
      </c>
      <c r="BA16" s="81">
        <f t="shared" si="11"/>
        <v>723</v>
      </c>
      <c r="BB16" s="81">
        <f>'Frison Fabian'!$P$41</f>
        <v>523</v>
      </c>
      <c r="BC16" s="81">
        <f>COUNTIFS('Frison Fabian'!$O$3:$O$40,"=S")</f>
        <v>1</v>
      </c>
      <c r="BD16" s="81">
        <f>COUNTIFS('Frison Fabian'!$O$3:$O$40,"=A")</f>
        <v>0</v>
      </c>
    </row>
    <row r="17" spans="1:56" s="83" customFormat="1">
      <c r="A17" s="75">
        <f t="shared" si="0"/>
        <v>9</v>
      </c>
      <c r="B17" s="76">
        <v>15</v>
      </c>
      <c r="C17" s="77" t="str">
        <f>VLOOKUP(B17,PARTICIPANTS!$B$1:$E$26,2,FALSE)</f>
        <v>Habran Jérémy</v>
      </c>
      <c r="D17" s="77" t="str">
        <f>VLOOKUP($B17,PARTICIPANTS!$B$1:$E$26,3,FALSE)</f>
        <v>S</v>
      </c>
      <c r="E17" s="78">
        <f t="shared" si="1"/>
        <v>103</v>
      </c>
      <c r="F17" s="79">
        <v>0</v>
      </c>
      <c r="G17" s="79">
        <f t="shared" si="2"/>
        <v>6803</v>
      </c>
      <c r="H17" s="80">
        <f t="shared" si="3"/>
        <v>10</v>
      </c>
      <c r="I17" s="97" t="e">
        <f>VLOOKUP($C17,Rotations!$C$6:$K$30,2,FALSE)</f>
        <v>#N/A</v>
      </c>
      <c r="J17" s="81">
        <f>IF(($D17="S"),IF(PARTICIPANTS!$E16="P",IF((K17&gt;0),RANK(K17,K$3:K$27)-SUMPRODUCT(($D$3:$D$27&lt;&gt;$D17)*(K$3:K$27&gt;K17)),IF(($D17="s"),COUNTIFS($D$3:$D$27,"=S",K$3:K$27,"&gt;0"),COUNTIFS($D$3:$D$27,"=J",K$3:K$27,"&gt;0"))+PARTICIPANTS!$B$31),PARTICIPANTS!$B$29+PARTICIPANTS!$B$31 ),IF(PARTICIPANTS!$E16="P",IF((K17&gt;0),RANK(K17,K$3:K$27)-SUMPRODUCT(($D$3:$D$27&lt;&gt;$D17)*(K$3:K$27&gt;K17)),IF(($D17="s"),COUNTIFS($D$3:$D$27,"=S",K$3:K$27,"&gt;0"),COUNTIFS($D$3:$D$27,"=J",K$3:K$27,"&gt;0"))+PARTICIPANTS!$E$31),PARTICIPANTS!$E$29+PARTICIPANTS!$E$31 ))</f>
        <v>12</v>
      </c>
      <c r="K17" s="81">
        <f t="shared" si="4"/>
        <v>1324</v>
      </c>
      <c r="L17" s="81">
        <f>'Habran Jérémy'!$B$41</f>
        <v>924</v>
      </c>
      <c r="M17" s="82">
        <f>COUNTIFS('Habran Jérémy'!$A$3:$A$40,"=S")</f>
        <v>2</v>
      </c>
      <c r="N17" s="82">
        <f>COUNTIFS('Habran Jérémy'!$A$3:$A$40,"=A")</f>
        <v>0</v>
      </c>
      <c r="O17" s="97" t="e">
        <f>VLOOKUP($C17,Rotations!$C$6:$K$30,3,FALSE)</f>
        <v>#N/A</v>
      </c>
      <c r="P17" s="81">
        <f>IF(($D17="S"),IF(PARTICIPANTS!$E16="P",IF((Q17&gt;0),RANK(Q17,Q$3:Q$27)-SUMPRODUCT(($D$3:$D$27&lt;&gt;$D17)*(Q$3:Q$27&gt;Q17)),IF(($D17="s"),COUNTIFS($D$3:$D$27,"=S",Q$3:Q$27,"&gt;0"),COUNTIFS($D$3:$D$27,"=J",Q$3:Q$27,"&gt;0"))+PARTICIPANTS!$B$31),PARTICIPANTS!$B$29+PARTICIPANTS!$B$31 ),IF(PARTICIPANTS!$E16="P",IF((Q17&gt;0),RANK(Q17,Q$3:Q$27)-SUMPRODUCT(($D$3:$D$27&lt;&gt;$D17)*(Q$3:Q$27&gt;Q17)),IF(($D17="s"),COUNTIFS($D$3:$D$27,"=S",Q$3:Q$27,"&gt;0"),COUNTIFS($D$3:$D$27,"=J",Q$3:Q$27,"&gt;0"))+PARTICIPANTS!$E$31),PARTICIPANTS!$E$29+PARTICIPANTS!$E$31 ))</f>
        <v>13</v>
      </c>
      <c r="Q17" s="81">
        <f t="shared" si="5"/>
        <v>765</v>
      </c>
      <c r="R17" s="81">
        <f>'Habran Jérémy'!$D$41</f>
        <v>565</v>
      </c>
      <c r="S17" s="81">
        <f>COUNTIFS('Habran Jérémy'!$C$3:$C$40,"=S")</f>
        <v>1</v>
      </c>
      <c r="T17" s="81">
        <f>COUNTIFS('Habran Jérémy'!$C$3:$C$40,"=A")</f>
        <v>0</v>
      </c>
      <c r="U17" s="97" t="e">
        <f>VLOOKUP($C17,Rotations!$C$6:$K$30,4,FALSE)</f>
        <v>#N/A</v>
      </c>
      <c r="V17" s="81">
        <f>IF(($D17="S"),IF(PARTICIPANTS!$E16="P",IF((W17&gt;0),RANK(W17,W$3:W$27)-SUMPRODUCT(($D$3:$D$27&lt;&gt;$D17)*(W$3:W$27&gt;W17)),IF(($D17="s"),COUNTIFS($D$3:$D$27,"=S",W$3:W$27,"&gt;0"),COUNTIFS($D$3:$D$27,"=J",W$3:W$27,"&gt;0"))+PARTICIPANTS!$B$31),PARTICIPANTS!$B$29+PARTICIPANTS!$B$31 ),IF(PARTICIPANTS!$E16="P",IF((W17&gt;0),RANK(W17,W$3:W$27)-SUMPRODUCT(($D$3:$D$27&lt;&gt;$D17)*(W$3:W$27&gt;W17)),IF(($D17="s"),COUNTIFS($D$3:$D$27,"=S",W$3:W$27,"&gt;0"),COUNTIFS($D$3:$D$27,"=J",W$3:W$27,"&gt;0"))+PARTICIPANTS!$E$31),PARTICIPANTS!$E$29+PARTICIPANTS!$E$31 ))</f>
        <v>13</v>
      </c>
      <c r="W17" s="81">
        <f t="shared" si="6"/>
        <v>690</v>
      </c>
      <c r="X17" s="81">
        <f>'Habran Jérémy'!$F$41</f>
        <v>490</v>
      </c>
      <c r="Y17" s="81">
        <f>COUNTIFS('Habran Jérémy'!$E$3:$E$40,"=S")</f>
        <v>1</v>
      </c>
      <c r="Z17" s="81">
        <f>COUNTIFS('Habran Jérémy'!$E$3:$E$40,"=A")</f>
        <v>0</v>
      </c>
      <c r="AA17" s="97" t="e">
        <f>VLOOKUP($C17,Rotations!$C$6:$K$30,5,FALSE)</f>
        <v>#N/A</v>
      </c>
      <c r="AB17" s="81">
        <f>IF(($D17="S"),IF(PARTICIPANTS!$E16="P",IF((AC17&gt;0),RANK(AC17,AC$3:AC$27)-SUMPRODUCT(($D$3:$D$27&lt;&gt;$D17)*(AC$3:AC$27&gt;AC17)),IF(($D17="s"),COUNTIFS($D$3:$D$27,"=S",AC$3:AC$27,"&gt;0"),COUNTIFS($D$3:$D$27,"=J",AC$3:AC$27,"&gt;0"))+PARTICIPANTS!$B$31),PARTICIPANTS!$B$29+PARTICIPANTS!$B$31 ),IF(PARTICIPANTS!$E16="P",IF((AC17&gt;0),RANK(AC17,AC$3:AC$27)-SUMPRODUCT(($D$3:$D$27&lt;&gt;$D17)*(AC$3:AC$27&gt;AC17)),IF(($D17="s"),COUNTIFS($D$3:$D$27,"=S",AC$3:AC$27,"&gt;0"),COUNTIFS($D$3:$D$27,"=J",AC$3:AC$27,"&gt;0"))+PARTICIPANTS!$E$31),PARTICIPANTS!$E$29+PARTICIPANTS!$E$31 ))</f>
        <v>25</v>
      </c>
      <c r="AC17" s="81">
        <f t="shared" si="7"/>
        <v>0</v>
      </c>
      <c r="AD17" s="81">
        <f>'Habran Jérémy'!$H$41</f>
        <v>0</v>
      </c>
      <c r="AE17" s="81">
        <f>COUNTIFS('Habran Jérémy'!$G$3:$G$40,"=S")</f>
        <v>0</v>
      </c>
      <c r="AF17" s="81">
        <f>COUNTIFS('Habran Jérémy'!$G$3:$G$40,"=A")</f>
        <v>0</v>
      </c>
      <c r="AG17" s="97" t="e">
        <f>VLOOKUP($C17,Rotations!$C$6:$K$30,6,FALSE)</f>
        <v>#N/A</v>
      </c>
      <c r="AH17" s="81">
        <f>IF(($D17="S"),IF(PARTICIPANTS!$E16="P",IF((AI17&gt;0),RANK(AI17,AI$3:AI$27)-SUMPRODUCT(($D$3:$D$27&lt;&gt;$D17)*(AI$3:AI$27&gt;AI17)),IF(($D17="s"),COUNTIFS($D$3:$D$27,"=S",AI$3:AI$27,"&gt;0"),COUNTIFS($D$3:$D$27,"=J",AI$3:AI$27,"&gt;0"))+PARTICIPANTS!$B$31),PARTICIPANTS!$B$29+PARTICIPANTS!$B$31 ),IF(PARTICIPANTS!$E16="P",IF((AI17&gt;0),RANK(AI17,AI$3:AI$27)-SUMPRODUCT(($D$3:$D$27&lt;&gt;$D17)*(AI$3:AI$27&gt;AI17)),IF(($D17="s"),COUNTIFS($D$3:$D$27,"=S",AI$3:AI$27,"&gt;0"),COUNTIFS($D$3:$D$27,"=J",AI$3:AI$27,"&gt;0"))+PARTICIPANTS!$E$31),PARTICIPANTS!$E$29+PARTICIPANTS!$E$31 ))</f>
        <v>6</v>
      </c>
      <c r="AI17" s="81">
        <f t="shared" si="8"/>
        <v>1359</v>
      </c>
      <c r="AJ17" s="81">
        <f>'Habran Jérémy'!$J$41</f>
        <v>959</v>
      </c>
      <c r="AK17" s="81">
        <f>COUNTIFS('Habran Jérémy'!$I$3:$I$40,"=S")</f>
        <v>2</v>
      </c>
      <c r="AL17" s="81">
        <f>COUNTIFS('Habran Jérémy'!$I$3:$I$40,"=A")</f>
        <v>0</v>
      </c>
      <c r="AM17" s="97" t="e">
        <f>VLOOKUP($C17,Rotations!$C$6:$K$30,7,FALSE)</f>
        <v>#N/A</v>
      </c>
      <c r="AN17" s="81">
        <f>IF(($D17="S"),IF(PARTICIPANTS!$E16="P",IF((AO17&gt;0),RANK(AO17,AO$3:AO$27)-SUMPRODUCT(($D$3:$D$27&lt;&gt;$D17)*(AO$3:AO$27&gt;AO17)),IF(($D17="s"),COUNTIFS($D$3:$D$27,"=S",AO$3:AO$27,"&gt;0"),COUNTIFS($D$3:$D$27,"=J",AO$3:AO$27,"&gt;0"))+PARTICIPANTS!$B$31),PARTICIPANTS!$B$29+PARTICIPANTS!$B$31 ),IF(PARTICIPANTS!$E16="P",IF((AO17&gt;0),RANK(AO17,AO$3:AO$27)-SUMPRODUCT(($D$3:$D$27&lt;&gt;$D17)*(AO$3:AO$27&gt;AO17)),IF(($D17="s"),COUNTIFS($D$3:$D$27,"=S",AO$3:AO$27,"&gt;0"),COUNTIFS($D$3:$D$27,"=J",AO$3:AO$27,"&gt;0"))+PARTICIPANTS!$E$31),PARTICIPANTS!$E$29+PARTICIPANTS!$E$31 ))</f>
        <v>6</v>
      </c>
      <c r="AO17" s="81">
        <f t="shared" si="9"/>
        <v>1315</v>
      </c>
      <c r="AP17" s="81">
        <f>'Habran Jérémy'!$L$41</f>
        <v>915</v>
      </c>
      <c r="AQ17" s="81">
        <f>COUNTIFS('Habran Jérémy'!$K$3:$K$40,"=S")</f>
        <v>2</v>
      </c>
      <c r="AR17" s="81">
        <f>COUNTIFS('Habran Jérémy'!$K$3:$K$40,"=A")</f>
        <v>0</v>
      </c>
      <c r="AS17" s="97" t="e">
        <f>VLOOKUP($C17,Rotations!$C$6:$K$30,8,FALSE)</f>
        <v>#N/A</v>
      </c>
      <c r="AT17" s="81">
        <f>IF(($D17="S"),IF(PARTICIPANTS!$E16="P",IF((AU17&gt;0),RANK(AU17,AU$3:AU$27)-SUMPRODUCT(($D$3:$D$27&lt;&gt;$D17)*(AU$3:AU$27&gt;AU17)),IF(($D17="s"),COUNTIFS($D$3:$D$27,"=S",AU$3:AU$27,"&gt;0"),COUNTIFS($D$3:$D$27,"=J",AU$3:AU$27,"&gt;0"))+PARTICIPANTS!$B$31),PARTICIPANTS!$B$29+PARTICIPANTS!$B$31 ),IF(PARTICIPANTS!$E16="P",IF((AU17&gt;0),RANK(AU17,AU$3:AU$27)-SUMPRODUCT(($D$3:$D$27&lt;&gt;$D17)*(AU$3:AU$27&gt;AU17)),IF(($D17="s"),COUNTIFS($D$3:$D$27,"=S",AU$3:AU$27,"&gt;0"),COUNTIFS($D$3:$D$27,"=J",AU$3:AU$27,"&gt;0"))+PARTICIPANTS!$E$31),PARTICIPANTS!$E$29+PARTICIPANTS!$E$31 ))</f>
        <v>6</v>
      </c>
      <c r="AU17" s="81">
        <f t="shared" si="10"/>
        <v>1350</v>
      </c>
      <c r="AV17" s="81">
        <f>'Habran Jérémy'!$N$41</f>
        <v>950</v>
      </c>
      <c r="AW17" s="81">
        <f>COUNTIFS('Habran Jérémy'!$M$3:$M$40,"=S")</f>
        <v>2</v>
      </c>
      <c r="AX17" s="81">
        <f>COUNTIFS('Habran Jérémy'!$M$3:$M$40,"=A")</f>
        <v>0</v>
      </c>
      <c r="AY17" s="97" t="e">
        <f>VLOOKUP($C17,Rotations!$C$6:$K$30,9,FALSE)</f>
        <v>#N/A</v>
      </c>
      <c r="AZ17" s="81">
        <f>IF(($D17="S"),IF(PARTICIPANTS!$E16="P",IF((BA17&gt;0),RANK(BA17,BA$3:BA$27)-SUMPRODUCT(($D$3:$D$27&lt;&gt;$D17)*(BA$3:BA$27&gt;BA17)),IF(($D17="s"),COUNTIFS($D$3:$D$27,"=S",BA$3:BA$27,"&gt;0"),COUNTIFS($D$3:$D$27,"=J",BA$3:BA$27,"&gt;0"))+PARTICIPANTS!$B$31),PARTICIPANTS!$B$29+PARTICIPANTS!$B$31 ),IF(PARTICIPANTS!$E16="P",IF((BA17&gt;0),RANK(BA17,BA$3:BA$27)-SUMPRODUCT(($D$3:$D$27&lt;&gt;$D17)*(BA$3:BA$27&gt;BA17)),IF(($D17="s"),COUNTIFS($D$3:$D$27,"=S",BA$3:BA$27,"&gt;0"),COUNTIFS($D$3:$D$27,"=J",BA$3:BA$27,"&gt;0"))+PARTICIPANTS!$E$31),PARTICIPANTS!$E$29+PARTICIPANTS!$E$31 ))</f>
        <v>22</v>
      </c>
      <c r="BA17" s="81">
        <f t="shared" si="11"/>
        <v>0</v>
      </c>
      <c r="BB17" s="81">
        <f>'Habran Jérémy'!$P$41</f>
        <v>0</v>
      </c>
      <c r="BC17" s="81">
        <f>COUNTIFS('Habran Jérémy'!$O$3:$O$40,"=S")</f>
        <v>0</v>
      </c>
      <c r="BD17" s="81">
        <f>COUNTIFS('Habran Jérémy'!$O$3:$O$40,"=A")</f>
        <v>0</v>
      </c>
    </row>
    <row r="18" spans="1:56" s="83" customFormat="1">
      <c r="A18" s="75">
        <f t="shared" si="0"/>
        <v>12</v>
      </c>
      <c r="B18" s="76">
        <v>16</v>
      </c>
      <c r="C18" s="77" t="str">
        <f>VLOOKUP(B18,PARTICIPANTS!$B$1:$E$26,2,FALSE)</f>
        <v>Hockers  Thierry</v>
      </c>
      <c r="D18" s="77" t="str">
        <f>VLOOKUP($B18,PARTICIPANTS!$B$1:$E$26,3,FALSE)</f>
        <v>S</v>
      </c>
      <c r="E18" s="78">
        <f t="shared" si="1"/>
        <v>114</v>
      </c>
      <c r="F18" s="79">
        <v>0</v>
      </c>
      <c r="G18" s="79">
        <f t="shared" si="2"/>
        <v>6620</v>
      </c>
      <c r="H18" s="80">
        <f t="shared" si="3"/>
        <v>10</v>
      </c>
      <c r="I18" s="97" t="e">
        <f>VLOOKUP($C18,Rotations!$C$6:$K$30,2,FALSE)</f>
        <v>#N/A</v>
      </c>
      <c r="J18" s="81">
        <f>IF(($D18="S"),IF(PARTICIPANTS!$E17="P",IF((K18&gt;0),RANK(K18,K$3:K$27)-SUMPRODUCT(($D$3:$D$27&lt;&gt;$D18)*(K$3:K$27&gt;K18)),IF(($D18="s"),COUNTIFS($D$3:$D$27,"=S",K$3:K$27,"&gt;0"),COUNTIFS($D$3:$D$27,"=J",K$3:K$27,"&gt;0"))+PARTICIPANTS!$B$31),PARTICIPANTS!$B$29+PARTICIPANTS!$B$31 ),IF(PARTICIPANTS!$E17="P",IF((K18&gt;0),RANK(K18,K$3:K$27)-SUMPRODUCT(($D$3:$D$27&lt;&gt;$D18)*(K$3:K$27&gt;K18)),IF(($D18="s"),COUNTIFS($D$3:$D$27,"=S",K$3:K$27,"&gt;0"),COUNTIFS($D$3:$D$27,"=J",K$3:K$27,"&gt;0"))+PARTICIPANTS!$E$31),PARTICIPANTS!$E$29+PARTICIPANTS!$E$31 ))</f>
        <v>28</v>
      </c>
      <c r="K18" s="81">
        <f t="shared" si="4"/>
        <v>0</v>
      </c>
      <c r="L18" s="81">
        <f>'Hockers  Thierry'!$B$41</f>
        <v>0</v>
      </c>
      <c r="M18" s="82">
        <f>COUNTIFS('Hockers  Thierry'!$A$3:$A$40,"=S")</f>
        <v>0</v>
      </c>
      <c r="N18" s="82">
        <f>COUNTIFS('Hockers  Thierry'!$A$3:$A$40,"=A")</f>
        <v>0</v>
      </c>
      <c r="O18" s="97" t="e">
        <f>VLOOKUP($C18,Rotations!$C$6:$K$30,3,FALSE)</f>
        <v>#N/A</v>
      </c>
      <c r="P18" s="81">
        <f>IF(($D18="S"),IF(PARTICIPANTS!$E17="P",IF((Q18&gt;0),RANK(Q18,Q$3:Q$27)-SUMPRODUCT(($D$3:$D$27&lt;&gt;$D18)*(Q$3:Q$27&gt;Q18)),IF(($D18="s"),COUNTIFS($D$3:$D$27,"=S",Q$3:Q$27,"&gt;0"),COUNTIFS($D$3:$D$27,"=J",Q$3:Q$27,"&gt;0"))+PARTICIPANTS!$B$31),PARTICIPANTS!$B$29+PARTICIPANTS!$B$31 ),IF(PARTICIPANTS!$E17="P",IF((Q18&gt;0),RANK(Q18,Q$3:Q$27)-SUMPRODUCT(($D$3:$D$27&lt;&gt;$D18)*(Q$3:Q$27&gt;Q18)),IF(($D18="s"),COUNTIFS($D$3:$D$27,"=S",Q$3:Q$27,"&gt;0"),COUNTIFS($D$3:$D$27,"=J",Q$3:Q$27,"&gt;0"))+PARTICIPANTS!$E$31),PARTICIPANTS!$E$29+PARTICIPANTS!$E$31 ))</f>
        <v>4</v>
      </c>
      <c r="Q18" s="81">
        <f t="shared" si="5"/>
        <v>1910</v>
      </c>
      <c r="R18" s="81">
        <f>'Hockers  Thierry'!$D$41</f>
        <v>1310</v>
      </c>
      <c r="S18" s="81">
        <f>COUNTIFS('Hockers  Thierry'!$C$3:$C$40,"=S")</f>
        <v>3</v>
      </c>
      <c r="T18" s="81">
        <f>COUNTIFS('Hockers  Thierry'!$C$3:$C$40,"=A")</f>
        <v>0</v>
      </c>
      <c r="U18" s="97" t="e">
        <f>VLOOKUP($C18,Rotations!$C$6:$K$30,4,FALSE)</f>
        <v>#N/A</v>
      </c>
      <c r="V18" s="81">
        <f>IF(($D18="S"),IF(PARTICIPANTS!$E17="P",IF((W18&gt;0),RANK(W18,W$3:W$27)-SUMPRODUCT(($D$3:$D$27&lt;&gt;$D18)*(W$3:W$27&gt;W18)),IF(($D18="s"),COUNTIFS($D$3:$D$27,"=S",W$3:W$27,"&gt;0"),COUNTIFS($D$3:$D$27,"=J",W$3:W$27,"&gt;0"))+PARTICIPANTS!$B$31),PARTICIPANTS!$B$29+PARTICIPANTS!$B$31 ),IF(PARTICIPANTS!$E17="P",IF((W18&gt;0),RANK(W18,W$3:W$27)-SUMPRODUCT(($D$3:$D$27&lt;&gt;$D18)*(W$3:W$27&gt;W18)),IF(($D18="s"),COUNTIFS($D$3:$D$27,"=S",W$3:W$27,"&gt;0"),COUNTIFS($D$3:$D$27,"=J",W$3:W$27,"&gt;0"))+PARTICIPANTS!$E$31),PARTICIPANTS!$E$29+PARTICIPANTS!$E$31 ))</f>
        <v>17</v>
      </c>
      <c r="W18" s="81">
        <f t="shared" si="6"/>
        <v>610</v>
      </c>
      <c r="X18" s="81">
        <f>'Hockers  Thierry'!$F$41</f>
        <v>410</v>
      </c>
      <c r="Y18" s="81">
        <f>COUNTIFS('Hockers  Thierry'!$E$3:$E$40,"=S")</f>
        <v>1</v>
      </c>
      <c r="Z18" s="81">
        <f>COUNTIFS('Hockers  Thierry'!$E$3:$E$40,"=A")</f>
        <v>0</v>
      </c>
      <c r="AA18" s="97" t="e">
        <f>VLOOKUP($C18,Rotations!$C$6:$K$30,5,FALSE)</f>
        <v>#N/A</v>
      </c>
      <c r="AB18" s="81">
        <f>IF(($D18="S"),IF(PARTICIPANTS!$E17="P",IF((AC18&gt;0),RANK(AC18,AC$3:AC$27)-SUMPRODUCT(($D$3:$D$27&lt;&gt;$D18)*(AC$3:AC$27&gt;AC18)),IF(($D18="s"),COUNTIFS($D$3:$D$27,"=S",AC$3:AC$27,"&gt;0"),COUNTIFS($D$3:$D$27,"=J",AC$3:AC$27,"&gt;0"))+PARTICIPANTS!$B$31),PARTICIPANTS!$B$29+PARTICIPANTS!$B$31 ),IF(PARTICIPANTS!$E17="P",IF((AC18&gt;0),RANK(AC18,AC$3:AC$27)-SUMPRODUCT(($D$3:$D$27&lt;&gt;$D18)*(AC$3:AC$27&gt;AC18)),IF(($D18="s"),COUNTIFS($D$3:$D$27,"=S",AC$3:AC$27,"&gt;0"),COUNTIFS($D$3:$D$27,"=J",AC$3:AC$27,"&gt;0"))+PARTICIPANTS!$E$31),PARTICIPANTS!$E$29+PARTICIPANTS!$E$31 ))</f>
        <v>25</v>
      </c>
      <c r="AC18" s="81">
        <f t="shared" si="7"/>
        <v>0</v>
      </c>
      <c r="AD18" s="81">
        <f>'Hockers  Thierry'!$H$41</f>
        <v>0</v>
      </c>
      <c r="AE18" s="81">
        <f>COUNTIFS('Hockers  Thierry'!$G$3:$G$40,"=S")</f>
        <v>0</v>
      </c>
      <c r="AF18" s="81">
        <f>COUNTIFS('Hockers  Thierry'!$G$3:$G$40,"=A")</f>
        <v>0</v>
      </c>
      <c r="AG18" s="97" t="e">
        <f>VLOOKUP($C18,Rotations!$C$6:$K$30,6,FALSE)</f>
        <v>#N/A</v>
      </c>
      <c r="AH18" s="81">
        <f>IF(($D18="S"),IF(PARTICIPANTS!$E17="P",IF((AI18&gt;0),RANK(AI18,AI$3:AI$27)-SUMPRODUCT(($D$3:$D$27&lt;&gt;$D18)*(AI$3:AI$27&gt;AI18)),IF(($D18="s"),COUNTIFS($D$3:$D$27,"=S",AI$3:AI$27,"&gt;0"),COUNTIFS($D$3:$D$27,"=J",AI$3:AI$27,"&gt;0"))+PARTICIPANTS!$B$31),PARTICIPANTS!$B$29+PARTICIPANTS!$B$31 ),IF(PARTICIPANTS!$E17="P",IF((AI18&gt;0),RANK(AI18,AI$3:AI$27)-SUMPRODUCT(($D$3:$D$27&lt;&gt;$D18)*(AI$3:AI$27&gt;AI18)),IF(($D18="s"),COUNTIFS($D$3:$D$27,"=S",AI$3:AI$27,"&gt;0"),COUNTIFS($D$3:$D$27,"=J",AI$3:AI$27,"&gt;0"))+PARTICIPANTS!$E$31),PARTICIPANTS!$E$29+PARTICIPANTS!$E$31 ))</f>
        <v>5</v>
      </c>
      <c r="AI18" s="81">
        <f t="shared" si="8"/>
        <v>1360</v>
      </c>
      <c r="AJ18" s="81">
        <f>'Hockers  Thierry'!$J$41</f>
        <v>960</v>
      </c>
      <c r="AK18" s="81">
        <f>COUNTIFS('Hockers  Thierry'!$I$3:$I$40,"=S")</f>
        <v>2</v>
      </c>
      <c r="AL18" s="81">
        <f>COUNTIFS('Hockers  Thierry'!$I$3:$I$40,"=A")</f>
        <v>0</v>
      </c>
      <c r="AM18" s="97" t="e">
        <f>VLOOKUP($C18,Rotations!$C$6:$K$30,7,FALSE)</f>
        <v>#N/A</v>
      </c>
      <c r="AN18" s="81">
        <f>IF(($D18="S"),IF(PARTICIPANTS!$E17="P",IF((AO18&gt;0),RANK(AO18,AO$3:AO$27)-SUMPRODUCT(($D$3:$D$27&lt;&gt;$D18)*(AO$3:AO$27&gt;AO18)),IF(($D18="s"),COUNTIFS($D$3:$D$27,"=S",AO$3:AO$27,"&gt;0"),COUNTIFS($D$3:$D$27,"=J",AO$3:AO$27,"&gt;0"))+PARTICIPANTS!$B$31),PARTICIPANTS!$B$29+PARTICIPANTS!$B$31 ),IF(PARTICIPANTS!$E17="P",IF((AO18&gt;0),RANK(AO18,AO$3:AO$27)-SUMPRODUCT(($D$3:$D$27&lt;&gt;$D18)*(AO$3:AO$27&gt;AO18)),IF(($D18="s"),COUNTIFS($D$3:$D$27,"=S",AO$3:AO$27,"&gt;0"),COUNTIFS($D$3:$D$27,"=J",AO$3:AO$27,"&gt;0"))+PARTICIPANTS!$E$31),PARTICIPANTS!$E$29+PARTICIPANTS!$E$31 ))</f>
        <v>22</v>
      </c>
      <c r="AO18" s="81">
        <f t="shared" si="9"/>
        <v>0</v>
      </c>
      <c r="AP18" s="81">
        <f>'Hockers  Thierry'!$L$41</f>
        <v>0</v>
      </c>
      <c r="AQ18" s="81">
        <f>COUNTIFS('Hockers  Thierry'!$K$3:$K$40,"=S")</f>
        <v>0</v>
      </c>
      <c r="AR18" s="81">
        <f>COUNTIFS('Hockers  Thierry'!$K$3:$K$40,"=A")</f>
        <v>0</v>
      </c>
      <c r="AS18" s="97" t="e">
        <f>VLOOKUP($C18,Rotations!$C$6:$K$30,8,FALSE)</f>
        <v>#N/A</v>
      </c>
      <c r="AT18" s="81">
        <f>IF(($D18="S"),IF(PARTICIPANTS!$E17="P",IF((AU18&gt;0),RANK(AU18,AU$3:AU$27)-SUMPRODUCT(($D$3:$D$27&lt;&gt;$D18)*(AU$3:AU$27&gt;AU18)),IF(($D18="s"),COUNTIFS($D$3:$D$27,"=S",AU$3:AU$27,"&gt;0"),COUNTIFS($D$3:$D$27,"=J",AU$3:AU$27,"&gt;0"))+PARTICIPANTS!$B$31),PARTICIPANTS!$B$29+PARTICIPANTS!$B$31 ),IF(PARTICIPANTS!$E17="P",IF((AU18&gt;0),RANK(AU18,AU$3:AU$27)-SUMPRODUCT(($D$3:$D$27&lt;&gt;$D18)*(AU$3:AU$27&gt;AU18)),IF(($D18="s"),COUNTIFS($D$3:$D$27,"=S",AU$3:AU$27,"&gt;0"),COUNTIFS($D$3:$D$27,"=J",AU$3:AU$27,"&gt;0"))+PARTICIPANTS!$E$31),PARTICIPANTS!$E$29+PARTICIPANTS!$E$31 ))</f>
        <v>2</v>
      </c>
      <c r="AU18" s="81">
        <f t="shared" si="10"/>
        <v>2080</v>
      </c>
      <c r="AV18" s="81">
        <f>'Hockers  Thierry'!$N$41</f>
        <v>1480</v>
      </c>
      <c r="AW18" s="81">
        <f>COUNTIFS('Hockers  Thierry'!$M$3:$M$40,"=S")</f>
        <v>3</v>
      </c>
      <c r="AX18" s="81">
        <f>COUNTIFS('Hockers  Thierry'!$M$3:$M$40,"=A")</f>
        <v>0</v>
      </c>
      <c r="AY18" s="97" t="e">
        <f>VLOOKUP($C18,Rotations!$C$6:$K$30,9,FALSE)</f>
        <v>#N/A</v>
      </c>
      <c r="AZ18" s="81">
        <f>IF(($D18="S"),IF(PARTICIPANTS!$E17="P",IF((BA18&gt;0),RANK(BA18,BA$3:BA$27)-SUMPRODUCT(($D$3:$D$27&lt;&gt;$D18)*(BA$3:BA$27&gt;BA18)),IF(($D18="s"),COUNTIFS($D$3:$D$27,"=S",BA$3:BA$27,"&gt;0"),COUNTIFS($D$3:$D$27,"=J",BA$3:BA$27,"&gt;0"))+PARTICIPANTS!$B$31),PARTICIPANTS!$B$29+PARTICIPANTS!$B$31 ),IF(PARTICIPANTS!$E17="P",IF((BA18&gt;0),RANK(BA18,BA$3:BA$27)-SUMPRODUCT(($D$3:$D$27&lt;&gt;$D18)*(BA$3:BA$27&gt;BA18)),IF(($D18="s"),COUNTIFS($D$3:$D$27,"=S",BA$3:BA$27,"&gt;0"),COUNTIFS($D$3:$D$27,"=J",BA$3:BA$27,"&gt;0"))+PARTICIPANTS!$E$31),PARTICIPANTS!$E$29+PARTICIPANTS!$E$31 ))</f>
        <v>11</v>
      </c>
      <c r="BA18" s="81">
        <f t="shared" si="11"/>
        <v>660</v>
      </c>
      <c r="BB18" s="81">
        <f>'Hockers  Thierry'!$P$41</f>
        <v>460</v>
      </c>
      <c r="BC18" s="81">
        <f>COUNTIFS('Hockers  Thierry'!$O$3:$O$40,"=S")</f>
        <v>1</v>
      </c>
      <c r="BD18" s="81">
        <f>COUNTIFS('Hockers  Thierry'!$O$3:$O$40,"=A")</f>
        <v>0</v>
      </c>
    </row>
    <row r="19" spans="1:56" s="83" customFormat="1">
      <c r="A19" s="75">
        <f t="shared" si="0"/>
        <v>6</v>
      </c>
      <c r="B19" s="76">
        <v>17</v>
      </c>
      <c r="C19" s="77" t="str">
        <f>VLOOKUP(B19,PARTICIPANTS!$B$1:$E$26,2,FALSE)</f>
        <v>Jamagne Thierry</v>
      </c>
      <c r="D19" s="77" t="str">
        <f>VLOOKUP($B19,PARTICIPANTS!$B$1:$E$26,3,FALSE)</f>
        <v>S</v>
      </c>
      <c r="E19" s="78">
        <f t="shared" si="1"/>
        <v>84</v>
      </c>
      <c r="F19" s="79">
        <v>0</v>
      </c>
      <c r="G19" s="79">
        <f t="shared" si="2"/>
        <v>9627</v>
      </c>
      <c r="H19" s="80">
        <f t="shared" si="3"/>
        <v>14</v>
      </c>
      <c r="I19" s="97" t="e">
        <f>VLOOKUP($C19,Rotations!$C$6:$K$30,2,FALSE)</f>
        <v>#N/A</v>
      </c>
      <c r="J19" s="81">
        <f>IF(($D19="S"),IF(PARTICIPANTS!$E18="P",IF((K19&gt;0),RANK(K19,K$3:K$27)-SUMPRODUCT(($D$3:$D$27&lt;&gt;$D19)*(K$3:K$27&gt;K19)),IF(($D19="s"),COUNTIFS($D$3:$D$27,"=S",K$3:K$27,"&gt;0"),COUNTIFS($D$3:$D$27,"=J",K$3:K$27,"&gt;0"))+PARTICIPANTS!$B$31),PARTICIPANTS!$B$29+PARTICIPANTS!$B$31 ),IF(PARTICIPANTS!$E18="P",IF((K19&gt;0),RANK(K19,K$3:K$27)-SUMPRODUCT(($D$3:$D$27&lt;&gt;$D19)*(K$3:K$27&gt;K19)),IF(($D19="s"),COUNTIFS($D$3:$D$27,"=S",K$3:K$27,"&gt;0"),COUNTIFS($D$3:$D$27,"=J",K$3:K$27,"&gt;0"))+PARTICIPANTS!$E$31),PARTICIPANTS!$E$29+PARTICIPANTS!$E$31 ))</f>
        <v>5</v>
      </c>
      <c r="K19" s="81">
        <f t="shared" si="4"/>
        <v>2732</v>
      </c>
      <c r="L19" s="81">
        <f>'Jamagne Thierry'!$B$41</f>
        <v>1932</v>
      </c>
      <c r="M19" s="82">
        <f>COUNTIFS('Jamagne Thierry'!$A$3:$A$40,"=S")</f>
        <v>4</v>
      </c>
      <c r="N19" s="82">
        <f>COUNTIFS('Jamagne Thierry'!$A$3:$A$40,"=A")</f>
        <v>0</v>
      </c>
      <c r="O19" s="97" t="e">
        <f>VLOOKUP($C19,Rotations!$C$6:$K$30,3,FALSE)</f>
        <v>#N/A</v>
      </c>
      <c r="P19" s="81">
        <f>IF(($D19="S"),IF(PARTICIPANTS!$E18="P",IF((Q19&gt;0),RANK(Q19,Q$3:Q$27)-SUMPRODUCT(($D$3:$D$27&lt;&gt;$D19)*(Q$3:Q$27&gt;Q19)),IF(($D19="s"),COUNTIFS($D$3:$D$27,"=S",Q$3:Q$27,"&gt;0"),COUNTIFS($D$3:$D$27,"=J",Q$3:Q$27,"&gt;0"))+PARTICIPANTS!$B$31),PARTICIPANTS!$B$29+PARTICIPANTS!$B$31 ),IF(PARTICIPANTS!$E18="P",IF((Q19&gt;0),RANK(Q19,Q$3:Q$27)-SUMPRODUCT(($D$3:$D$27&lt;&gt;$D19)*(Q$3:Q$27&gt;Q19)),IF(($D19="s"),COUNTIFS($D$3:$D$27,"=S",Q$3:Q$27,"&gt;0"),COUNTIFS($D$3:$D$27,"=J",Q$3:Q$27,"&gt;0"))+PARTICIPANTS!$E$31),PARTICIPANTS!$E$29+PARTICIPANTS!$E$31 ))</f>
        <v>20</v>
      </c>
      <c r="Q19" s="81">
        <f t="shared" si="5"/>
        <v>595</v>
      </c>
      <c r="R19" s="81">
        <f>'Jamagne Thierry'!$D$41</f>
        <v>395</v>
      </c>
      <c r="S19" s="81">
        <f>COUNTIFS('Jamagne Thierry'!$C$3:$C$40,"=S")</f>
        <v>1</v>
      </c>
      <c r="T19" s="81">
        <f>COUNTIFS('Jamagne Thierry'!$C$3:$C$40,"=A")</f>
        <v>0</v>
      </c>
      <c r="U19" s="97" t="e">
        <f>VLOOKUP($C19,Rotations!$C$6:$K$30,4,FALSE)</f>
        <v>#N/A</v>
      </c>
      <c r="V19" s="81">
        <f>IF(($D19="S"),IF(PARTICIPANTS!$E18="P",IF((W19&gt;0),RANK(W19,W$3:W$27)-SUMPRODUCT(($D$3:$D$27&lt;&gt;$D19)*(W$3:W$27&gt;W19)),IF(($D19="s"),COUNTIFS($D$3:$D$27,"=S",W$3:W$27,"&gt;0"),COUNTIFS($D$3:$D$27,"=J",W$3:W$27,"&gt;0"))+PARTICIPANTS!$B$31),PARTICIPANTS!$B$29+PARTICIPANTS!$B$31 ),IF(PARTICIPANTS!$E18="P",IF((W19&gt;0),RANK(W19,W$3:W$27)-SUMPRODUCT(($D$3:$D$27&lt;&gt;$D19)*(W$3:W$27&gt;W19)),IF(($D19="s"),COUNTIFS($D$3:$D$27,"=S",W$3:W$27,"&gt;0"),COUNTIFS($D$3:$D$27,"=J",W$3:W$27,"&gt;0"))+PARTICIPANTS!$E$31),PARTICIPANTS!$E$29+PARTICIPANTS!$E$31 ))</f>
        <v>4</v>
      </c>
      <c r="W19" s="81">
        <f t="shared" si="6"/>
        <v>2026</v>
      </c>
      <c r="X19" s="81">
        <f>'Jamagne Thierry'!$F$41</f>
        <v>1426</v>
      </c>
      <c r="Y19" s="81">
        <f>COUNTIFS('Jamagne Thierry'!$E$3:$E$40,"=S")</f>
        <v>3</v>
      </c>
      <c r="Z19" s="81">
        <f>COUNTIFS('Jamagne Thierry'!$E$3:$E$40,"=A")</f>
        <v>0</v>
      </c>
      <c r="AA19" s="97" t="e">
        <f>VLOOKUP($C19,Rotations!$C$6:$K$30,5,FALSE)</f>
        <v>#N/A</v>
      </c>
      <c r="AB19" s="81">
        <f>IF(($D19="S"),IF(PARTICIPANTS!$E18="P",IF((AC19&gt;0),RANK(AC19,AC$3:AC$27)-SUMPRODUCT(($D$3:$D$27&lt;&gt;$D19)*(AC$3:AC$27&gt;AC19)),IF(($D19="s"),COUNTIFS($D$3:$D$27,"=S",AC$3:AC$27,"&gt;0"),COUNTIFS($D$3:$D$27,"=J",AC$3:AC$27,"&gt;0"))+PARTICIPANTS!$B$31),PARTICIPANTS!$B$29+PARTICIPANTS!$B$31 ),IF(PARTICIPANTS!$E18="P",IF((AC19&gt;0),RANK(AC19,AC$3:AC$27)-SUMPRODUCT(($D$3:$D$27&lt;&gt;$D19)*(AC$3:AC$27&gt;AC19)),IF(($D19="s"),COUNTIFS($D$3:$D$27,"=S",AC$3:AC$27,"&gt;0"),COUNTIFS($D$3:$D$27,"=J",AC$3:AC$27,"&gt;0"))+PARTICIPANTS!$E$31),PARTICIPANTS!$E$29+PARTICIPANTS!$E$31 ))</f>
        <v>8</v>
      </c>
      <c r="AC19" s="81">
        <f t="shared" si="7"/>
        <v>1355</v>
      </c>
      <c r="AD19" s="81">
        <f>'Jamagne Thierry'!$H$41</f>
        <v>955</v>
      </c>
      <c r="AE19" s="81">
        <f>COUNTIFS('Jamagne Thierry'!$G$3:$G$40,"=S")</f>
        <v>2</v>
      </c>
      <c r="AF19" s="81">
        <f>COUNTIFS('Jamagne Thierry'!$G$3:$G$40,"=A")</f>
        <v>0</v>
      </c>
      <c r="AG19" s="97" t="e">
        <f>VLOOKUP($C19,Rotations!$C$6:$K$30,6,FALSE)</f>
        <v>#N/A</v>
      </c>
      <c r="AH19" s="81">
        <f>IF(($D19="S"),IF(PARTICIPANTS!$E18="P",IF((AI19&gt;0),RANK(AI19,AI$3:AI$27)-SUMPRODUCT(($D$3:$D$27&lt;&gt;$D19)*(AI$3:AI$27&gt;AI19)),IF(($D19="s"),COUNTIFS($D$3:$D$27,"=S",AI$3:AI$27,"&gt;0"),COUNTIFS($D$3:$D$27,"=J",AI$3:AI$27,"&gt;0"))+PARTICIPANTS!$B$31),PARTICIPANTS!$B$29+PARTICIPANTS!$B$31 ),IF(PARTICIPANTS!$E18="P",IF((AI19&gt;0),RANK(AI19,AI$3:AI$27)-SUMPRODUCT(($D$3:$D$27&lt;&gt;$D19)*(AI$3:AI$27&gt;AI19)),IF(($D19="s"),COUNTIFS($D$3:$D$27,"=S",AI$3:AI$27,"&gt;0"),COUNTIFS($D$3:$D$27,"=J",AI$3:AI$27,"&gt;0"))+PARTICIPANTS!$E$31),PARTICIPANTS!$E$29+PARTICIPANTS!$E$31 ))</f>
        <v>21</v>
      </c>
      <c r="AI19" s="81">
        <f t="shared" si="8"/>
        <v>0</v>
      </c>
      <c r="AJ19" s="81">
        <f>'Jamagne Thierry'!$J$41</f>
        <v>0</v>
      </c>
      <c r="AK19" s="81">
        <f>COUNTIFS('Jamagne Thierry'!$I$3:$I$40,"=S")</f>
        <v>0</v>
      </c>
      <c r="AL19" s="81">
        <f>COUNTIFS('Jamagne Thierry'!$I$3:$I$40,"=A")</f>
        <v>0</v>
      </c>
      <c r="AM19" s="97" t="e">
        <f>VLOOKUP($C19,Rotations!$C$6:$K$30,7,FALSE)</f>
        <v>#N/A</v>
      </c>
      <c r="AN19" s="81">
        <f>IF(($D19="S"),IF(PARTICIPANTS!$E18="P",IF((AO19&gt;0),RANK(AO19,AO$3:AO$27)-SUMPRODUCT(($D$3:$D$27&lt;&gt;$D19)*(AO$3:AO$27&gt;AO19)),IF(($D19="s"),COUNTIFS($D$3:$D$27,"=S",AO$3:AO$27,"&gt;0"),COUNTIFS($D$3:$D$27,"=J",AO$3:AO$27,"&gt;0"))+PARTICIPANTS!$B$31),PARTICIPANTS!$B$29+PARTICIPANTS!$B$31 ),IF(PARTICIPANTS!$E18="P",IF((AO19&gt;0),RANK(AO19,AO$3:AO$27)-SUMPRODUCT(($D$3:$D$27&lt;&gt;$D19)*(AO$3:AO$27&gt;AO19)),IF(($D19="s"),COUNTIFS($D$3:$D$27,"=S",AO$3:AO$27,"&gt;0"),COUNTIFS($D$3:$D$27,"=J",AO$3:AO$27,"&gt;0"))+PARTICIPANTS!$E$31),PARTICIPANTS!$E$29+PARTICIPANTS!$E$31 ))</f>
        <v>12</v>
      </c>
      <c r="AO19" s="81">
        <f t="shared" si="9"/>
        <v>667</v>
      </c>
      <c r="AP19" s="81">
        <f>'Jamagne Thierry'!$L$41</f>
        <v>467</v>
      </c>
      <c r="AQ19" s="81">
        <f>COUNTIFS('Jamagne Thierry'!$K$3:$K$40,"=S")</f>
        <v>1</v>
      </c>
      <c r="AR19" s="81">
        <f>COUNTIFS('Jamagne Thierry'!$K$3:$K$40,"=A")</f>
        <v>0</v>
      </c>
      <c r="AS19" s="97" t="e">
        <f>VLOOKUP($C19,Rotations!$C$6:$K$30,8,FALSE)</f>
        <v>#N/A</v>
      </c>
      <c r="AT19" s="81">
        <f>IF(($D19="S"),IF(PARTICIPANTS!$E18="P",IF((AU19&gt;0),RANK(AU19,AU$3:AU$27)-SUMPRODUCT(($D$3:$D$27&lt;&gt;$D19)*(AU$3:AU$27&gt;AU19)),IF(($D19="s"),COUNTIFS($D$3:$D$27,"=S",AU$3:AU$27,"&gt;0"),COUNTIFS($D$3:$D$27,"=J",AU$3:AU$27,"&gt;0"))+PARTICIPANTS!$B$31),PARTICIPANTS!$B$29+PARTICIPANTS!$B$31 ),IF(PARTICIPANTS!$E18="P",IF((AU19&gt;0),RANK(AU19,AU$3:AU$27)-SUMPRODUCT(($D$3:$D$27&lt;&gt;$D19)*(AU$3:AU$27&gt;AU19)),IF(($D19="s"),COUNTIFS($D$3:$D$27,"=S",AU$3:AU$27,"&gt;0"),COUNTIFS($D$3:$D$27,"=J",AU$3:AU$27,"&gt;0"))+PARTICIPANTS!$E$31),PARTICIPANTS!$E$29+PARTICIPANTS!$E$31 ))</f>
        <v>10</v>
      </c>
      <c r="AU19" s="81">
        <f t="shared" si="10"/>
        <v>780</v>
      </c>
      <c r="AV19" s="81">
        <f>'Jamagne Thierry'!$N$41</f>
        <v>580</v>
      </c>
      <c r="AW19" s="81">
        <f>COUNTIFS('Jamagne Thierry'!$M$3:$M$40,"=S")</f>
        <v>1</v>
      </c>
      <c r="AX19" s="81">
        <f>COUNTIFS('Jamagne Thierry'!$M$3:$M$40,"=A")</f>
        <v>0</v>
      </c>
      <c r="AY19" s="97" t="e">
        <f>VLOOKUP($C19,Rotations!$C$6:$K$30,9,FALSE)</f>
        <v>#N/A</v>
      </c>
      <c r="AZ19" s="81">
        <f>IF(($D19="S"),IF(PARTICIPANTS!$E18="P",IF((BA19&gt;0),RANK(BA19,BA$3:BA$27)-SUMPRODUCT(($D$3:$D$27&lt;&gt;$D19)*(BA$3:BA$27&gt;BA19)),IF(($D19="s"),COUNTIFS($D$3:$D$27,"=S",BA$3:BA$27,"&gt;0"),COUNTIFS($D$3:$D$27,"=J",BA$3:BA$27,"&gt;0"))+PARTICIPANTS!$B$31),PARTICIPANTS!$B$29+PARTICIPANTS!$B$31 ),IF(PARTICIPANTS!$E18="P",IF((BA19&gt;0),RANK(BA19,BA$3:BA$27)-SUMPRODUCT(($D$3:$D$27&lt;&gt;$D19)*(BA$3:BA$27&gt;BA19)),IF(($D19="s"),COUNTIFS($D$3:$D$27,"=S",BA$3:BA$27,"&gt;0"),COUNTIFS($D$3:$D$27,"=J",BA$3:BA$27,"&gt;0"))+PARTICIPANTS!$E$31),PARTICIPANTS!$E$29+PARTICIPANTS!$E$31 ))</f>
        <v>4</v>
      </c>
      <c r="BA19" s="81">
        <f t="shared" si="11"/>
        <v>1472</v>
      </c>
      <c r="BB19" s="81">
        <f>'Jamagne Thierry'!$P$41</f>
        <v>1072</v>
      </c>
      <c r="BC19" s="81">
        <f>COUNTIFS('Jamagne Thierry'!$O$3:$O$40,"=S")</f>
        <v>2</v>
      </c>
      <c r="BD19" s="81">
        <f>COUNTIFS('Jamagne Thierry'!$O$3:$O$40,"=A")</f>
        <v>0</v>
      </c>
    </row>
    <row r="20" spans="1:56" s="83" customFormat="1">
      <c r="A20" s="75">
        <f t="shared" si="0"/>
        <v>17</v>
      </c>
      <c r="B20" s="76">
        <v>18</v>
      </c>
      <c r="C20" s="77" t="str">
        <f>VLOOKUP(B20,PARTICIPANTS!$B$1:$E$26,2,FALSE)</f>
        <v>Lambert Jacques</v>
      </c>
      <c r="D20" s="77" t="str">
        <f>VLOOKUP($B20,PARTICIPANTS!$B$1:$E$26,3,FALSE)</f>
        <v>S</v>
      </c>
      <c r="E20" s="78">
        <f t="shared" si="1"/>
        <v>132</v>
      </c>
      <c r="F20" s="79">
        <v>0</v>
      </c>
      <c r="G20" s="79">
        <f t="shared" si="2"/>
        <v>4728</v>
      </c>
      <c r="H20" s="80">
        <f t="shared" si="3"/>
        <v>7</v>
      </c>
      <c r="I20" s="97" t="e">
        <f>VLOOKUP($C20,Rotations!$C$6:$K$30,2,FALSE)</f>
        <v>#N/A</v>
      </c>
      <c r="J20" s="81">
        <f>IF(($D20="S"),IF(PARTICIPANTS!$E19="P",IF((K20&gt;0),RANK(K20,K$3:K$27)-SUMPRODUCT(($D$3:$D$27&lt;&gt;$D20)*(K$3:K$27&gt;K20)),IF(($D20="s"),COUNTIFS($D$3:$D$27,"=S",K$3:K$27,"&gt;0"),COUNTIFS($D$3:$D$27,"=J",K$3:K$27,"&gt;0"))+PARTICIPANTS!$B$31),PARTICIPANTS!$B$29+PARTICIPANTS!$B$31 ),IF(PARTICIPANTS!$E19="P",IF((K20&gt;0),RANK(K20,K$3:K$27)-SUMPRODUCT(($D$3:$D$27&lt;&gt;$D20)*(K$3:K$27&gt;K20)),IF(($D20="s"),COUNTIFS($D$3:$D$27,"=S",K$3:K$27,"&gt;0"),COUNTIFS($D$3:$D$27,"=J",K$3:K$27,"&gt;0"))+PARTICIPANTS!$E$31),PARTICIPANTS!$E$29+PARTICIPANTS!$E$31 ))</f>
        <v>28</v>
      </c>
      <c r="K20" s="81">
        <f t="shared" si="4"/>
        <v>0</v>
      </c>
      <c r="L20" s="81">
        <f>'Lambert Jacques'!$B$41</f>
        <v>0</v>
      </c>
      <c r="M20" s="82">
        <f>COUNTIFS('Lambert Jacques'!$A$3:$A$40,"=S")</f>
        <v>0</v>
      </c>
      <c r="N20" s="82">
        <f>COUNTIFS('Lambert Jacques'!$A$3:$A$40,"=A")</f>
        <v>0</v>
      </c>
      <c r="O20" s="97" t="e">
        <f>VLOOKUP($C20,Rotations!$C$6:$K$30,3,FALSE)</f>
        <v>#N/A</v>
      </c>
      <c r="P20" s="81">
        <f>IF(($D20="S"),IF(PARTICIPANTS!$E19="P",IF((Q20&gt;0),RANK(Q20,Q$3:Q$27)-SUMPRODUCT(($D$3:$D$27&lt;&gt;$D20)*(Q$3:Q$27&gt;Q20)),IF(($D20="s"),COUNTIFS($D$3:$D$27,"=S",Q$3:Q$27,"&gt;0"),COUNTIFS($D$3:$D$27,"=J",Q$3:Q$27,"&gt;0"))+PARTICIPANTS!$B$31),PARTICIPANTS!$B$29+PARTICIPANTS!$B$31 ),IF(PARTICIPANTS!$E19="P",IF((Q20&gt;0),RANK(Q20,Q$3:Q$27)-SUMPRODUCT(($D$3:$D$27&lt;&gt;$D20)*(Q$3:Q$27&gt;Q20)),IF(($D20="s"),COUNTIFS($D$3:$D$27,"=S",Q$3:Q$27,"&gt;0"),COUNTIFS($D$3:$D$27,"=J",Q$3:Q$27,"&gt;0"))+PARTICIPANTS!$E$31),PARTICIPANTS!$E$29+PARTICIPANTS!$E$31 ))</f>
        <v>14</v>
      </c>
      <c r="Q20" s="81">
        <f t="shared" si="5"/>
        <v>735</v>
      </c>
      <c r="R20" s="81">
        <f>'Lambert Jacques'!$D$41</f>
        <v>535</v>
      </c>
      <c r="S20" s="81">
        <f>COUNTIFS('Lambert Jacques'!$C$3:$C$40,"=S")</f>
        <v>1</v>
      </c>
      <c r="T20" s="81">
        <f>COUNTIFS('Lambert Jacques'!$C$3:$C$40,"=A")</f>
        <v>0</v>
      </c>
      <c r="U20" s="97" t="e">
        <f>VLOOKUP($C20,Rotations!$C$6:$K$30,4,FALSE)</f>
        <v>#N/A</v>
      </c>
      <c r="V20" s="81">
        <f>IF(($D20="S"),IF(PARTICIPANTS!$E19="P",IF((W20&gt;0),RANK(W20,W$3:W$27)-SUMPRODUCT(($D$3:$D$27&lt;&gt;$D20)*(W$3:W$27&gt;W20)),IF(($D20="s"),COUNTIFS($D$3:$D$27,"=S",W$3:W$27,"&gt;0"),COUNTIFS($D$3:$D$27,"=J",W$3:W$27,"&gt;0"))+PARTICIPANTS!$B$31),PARTICIPANTS!$B$29+PARTICIPANTS!$B$31 ),IF(PARTICIPANTS!$E19="P",IF((W20&gt;0),RANK(W20,W$3:W$27)-SUMPRODUCT(($D$3:$D$27&lt;&gt;$D20)*(W$3:W$27&gt;W20)),IF(($D20="s"),COUNTIFS($D$3:$D$27,"=S",W$3:W$27,"&gt;0"),COUNTIFS($D$3:$D$27,"=J",W$3:W$27,"&gt;0"))+PARTICIPANTS!$E$31),PARTICIPANTS!$E$29+PARTICIPANTS!$E$31 ))</f>
        <v>8</v>
      </c>
      <c r="W20" s="81">
        <f t="shared" si="6"/>
        <v>1308</v>
      </c>
      <c r="X20" s="81">
        <f>'Lambert Jacques'!$F$41</f>
        <v>908</v>
      </c>
      <c r="Y20" s="81">
        <f>COUNTIFS('Lambert Jacques'!$E$3:$E$40,"=S")</f>
        <v>2</v>
      </c>
      <c r="Z20" s="81">
        <f>COUNTIFS('Lambert Jacques'!$E$3:$E$40,"=A")</f>
        <v>0</v>
      </c>
      <c r="AA20" s="97" t="e">
        <f>VLOOKUP($C20,Rotations!$C$6:$K$30,5,FALSE)</f>
        <v>#N/A</v>
      </c>
      <c r="AB20" s="81">
        <f>IF(($D20="S"),IF(PARTICIPANTS!$E19="P",IF((AC20&gt;0),RANK(AC20,AC$3:AC$27)-SUMPRODUCT(($D$3:$D$27&lt;&gt;$D20)*(AC$3:AC$27&gt;AC20)),IF(($D20="s"),COUNTIFS($D$3:$D$27,"=S",AC$3:AC$27,"&gt;0"),COUNTIFS($D$3:$D$27,"=J",AC$3:AC$27,"&gt;0"))+PARTICIPANTS!$B$31),PARTICIPANTS!$B$29+PARTICIPANTS!$B$31 ),IF(PARTICIPANTS!$E19="P",IF((AC20&gt;0),RANK(AC20,AC$3:AC$27)-SUMPRODUCT(($D$3:$D$27&lt;&gt;$D20)*(AC$3:AC$27&gt;AC20)),IF(($D20="s"),COUNTIFS($D$3:$D$27,"=S",AC$3:AC$27,"&gt;0"),COUNTIFS($D$3:$D$27,"=J",AC$3:AC$27,"&gt;0"))+PARTICIPANTS!$E$31),PARTICIPANTS!$E$29+PARTICIPANTS!$E$31 ))</f>
        <v>25</v>
      </c>
      <c r="AC20" s="81">
        <f t="shared" si="7"/>
        <v>0</v>
      </c>
      <c r="AD20" s="81">
        <f>'Lambert Jacques'!$H$41</f>
        <v>0</v>
      </c>
      <c r="AE20" s="81">
        <f>COUNTIFS('Lambert Jacques'!$G$3:$G$40,"=S")</f>
        <v>0</v>
      </c>
      <c r="AF20" s="81">
        <f>COUNTIFS('Lambert Jacques'!$G$3:$G$40,"=A")</f>
        <v>0</v>
      </c>
      <c r="AG20" s="97" t="e">
        <f>VLOOKUP($C20,Rotations!$C$6:$K$30,6,FALSE)</f>
        <v>#N/A</v>
      </c>
      <c r="AH20" s="81">
        <f>IF(($D20="S"),IF(PARTICIPANTS!$E19="P",IF((AI20&gt;0),RANK(AI20,AI$3:AI$27)-SUMPRODUCT(($D$3:$D$27&lt;&gt;$D20)*(AI$3:AI$27&gt;AI20)),IF(($D20="s"),COUNTIFS($D$3:$D$27,"=S",AI$3:AI$27,"&gt;0"),COUNTIFS($D$3:$D$27,"=J",AI$3:AI$27,"&gt;0"))+PARTICIPANTS!$B$31),PARTICIPANTS!$B$29+PARTICIPANTS!$B$31 ),IF(PARTICIPANTS!$E19="P",IF((AI20&gt;0),RANK(AI20,AI$3:AI$27)-SUMPRODUCT(($D$3:$D$27&lt;&gt;$D20)*(AI$3:AI$27&gt;AI20)),IF(($D20="s"),COUNTIFS($D$3:$D$27,"=S",AI$3:AI$27,"&gt;0"),COUNTIFS($D$3:$D$27,"=J",AI$3:AI$27,"&gt;0"))+PARTICIPANTS!$E$31),PARTICIPANTS!$E$29+PARTICIPANTS!$E$31 ))</f>
        <v>21</v>
      </c>
      <c r="AI20" s="81">
        <f t="shared" si="8"/>
        <v>0</v>
      </c>
      <c r="AJ20" s="81">
        <f>'Lambert Jacques'!$J$41</f>
        <v>0</v>
      </c>
      <c r="AK20" s="81">
        <f>COUNTIFS('Lambert Jacques'!$I$3:$I$40,"=S")</f>
        <v>0</v>
      </c>
      <c r="AL20" s="81">
        <f>COUNTIFS('Lambert Jacques'!$I$3:$I$40,"=A")</f>
        <v>0</v>
      </c>
      <c r="AM20" s="97" t="e">
        <f>VLOOKUP($C20,Rotations!$C$6:$K$30,7,FALSE)</f>
        <v>#N/A</v>
      </c>
      <c r="AN20" s="81">
        <f>IF(($D20="S"),IF(PARTICIPANTS!$E19="P",IF((AO20&gt;0),RANK(AO20,AO$3:AO$27)-SUMPRODUCT(($D$3:$D$27&lt;&gt;$D20)*(AO$3:AO$27&gt;AO20)),IF(($D20="s"),COUNTIFS($D$3:$D$27,"=S",AO$3:AO$27,"&gt;0"),COUNTIFS($D$3:$D$27,"=J",AO$3:AO$27,"&gt;0"))+PARTICIPANTS!$B$31),PARTICIPANTS!$B$29+PARTICIPANTS!$B$31 ),IF(PARTICIPANTS!$E19="P",IF((AO20&gt;0),RANK(AO20,AO$3:AO$27)-SUMPRODUCT(($D$3:$D$27&lt;&gt;$D20)*(AO$3:AO$27&gt;AO20)),IF(($D20="s"),COUNTIFS($D$3:$D$27,"=S",AO$3:AO$27,"&gt;0"),COUNTIFS($D$3:$D$27,"=J",AO$3:AO$27,"&gt;0"))+PARTICIPANTS!$E$31),PARTICIPANTS!$E$29+PARTICIPANTS!$E$31 ))</f>
        <v>22</v>
      </c>
      <c r="AO20" s="81">
        <f t="shared" si="9"/>
        <v>0</v>
      </c>
      <c r="AP20" s="81">
        <f>'Lambert Jacques'!$L$41</f>
        <v>0</v>
      </c>
      <c r="AQ20" s="81">
        <f>COUNTIFS('Lambert Jacques'!$K$3:$K$40,"=S")</f>
        <v>0</v>
      </c>
      <c r="AR20" s="81">
        <f>COUNTIFS('Lambert Jacques'!$K$3:$K$40,"=A")</f>
        <v>0</v>
      </c>
      <c r="AS20" s="97" t="e">
        <f>VLOOKUP($C20,Rotations!$C$6:$K$30,8,FALSE)</f>
        <v>#N/A</v>
      </c>
      <c r="AT20" s="81">
        <f>IF(($D20="S"),IF(PARTICIPANTS!$E19="P",IF((AU20&gt;0),RANK(AU20,AU$3:AU$27)-SUMPRODUCT(($D$3:$D$27&lt;&gt;$D20)*(AU$3:AU$27&gt;AU20)),IF(($D20="s"),COUNTIFS($D$3:$D$27,"=S",AU$3:AU$27,"&gt;0"),COUNTIFS($D$3:$D$27,"=J",AU$3:AU$27,"&gt;0"))+PARTICIPANTS!$B$31),PARTICIPANTS!$B$29+PARTICIPANTS!$B$31 ),IF(PARTICIPANTS!$E19="P",IF((AU20&gt;0),RANK(AU20,AU$3:AU$27)-SUMPRODUCT(($D$3:$D$27&lt;&gt;$D20)*(AU$3:AU$27&gt;AU20)),IF(($D20="s"),COUNTIFS($D$3:$D$27,"=S",AU$3:AU$27,"&gt;0"),COUNTIFS($D$3:$D$27,"=J",AU$3:AU$27,"&gt;0"))+PARTICIPANTS!$E$31),PARTICIPANTS!$E$29+PARTICIPANTS!$E$31 ))</f>
        <v>12</v>
      </c>
      <c r="AU20" s="81">
        <f t="shared" si="10"/>
        <v>695</v>
      </c>
      <c r="AV20" s="81">
        <f>'Lambert Jacques'!$N$41</f>
        <v>495</v>
      </c>
      <c r="AW20" s="81">
        <f>COUNTIFS('Lambert Jacques'!$M$3:$M$40,"=S")</f>
        <v>1</v>
      </c>
      <c r="AX20" s="81">
        <f>COUNTIFS('Lambert Jacques'!$M$3:$M$40,"=A")</f>
        <v>0</v>
      </c>
      <c r="AY20" s="97" t="e">
        <f>VLOOKUP($C20,Rotations!$C$6:$K$30,9,FALSE)</f>
        <v>#N/A</v>
      </c>
      <c r="AZ20" s="81">
        <f>IF(($D20="S"),IF(PARTICIPANTS!$E19="P",IF((BA20&gt;0),RANK(BA20,BA$3:BA$27)-SUMPRODUCT(($D$3:$D$27&lt;&gt;$D20)*(BA$3:BA$27&gt;BA20)),IF(($D20="s"),COUNTIFS($D$3:$D$27,"=S",BA$3:BA$27,"&gt;0"),COUNTIFS($D$3:$D$27,"=J",BA$3:BA$27,"&gt;0"))+PARTICIPANTS!$B$31),PARTICIPANTS!$B$29+PARTICIPANTS!$B$31 ),IF(PARTICIPANTS!$E19="P",IF((BA20&gt;0),RANK(BA20,BA$3:BA$27)-SUMPRODUCT(($D$3:$D$27&lt;&gt;$D20)*(BA$3:BA$27&gt;BA20)),IF(($D20="s"),COUNTIFS($D$3:$D$27,"=S",BA$3:BA$27,"&gt;0"),COUNTIFS($D$3:$D$27,"=J",BA$3:BA$27,"&gt;0"))+PARTICIPANTS!$E$31),PARTICIPANTS!$E$29+PARTICIPANTS!$E$31 ))</f>
        <v>2</v>
      </c>
      <c r="BA20" s="81">
        <f t="shared" si="11"/>
        <v>1990</v>
      </c>
      <c r="BB20" s="81">
        <f>'Lambert Jacques'!$P$41</f>
        <v>1390</v>
      </c>
      <c r="BC20" s="81">
        <f>COUNTIFS('Lambert Jacques'!$O$3:$O$40,"=S")</f>
        <v>3</v>
      </c>
      <c r="BD20" s="81">
        <f>COUNTIFS('Lambert Jacques'!$O$3:$O$40,"=A")</f>
        <v>0</v>
      </c>
    </row>
    <row r="21" spans="1:56" s="83" customFormat="1">
      <c r="A21" s="75">
        <f t="shared" si="0"/>
        <v>19</v>
      </c>
      <c r="B21" s="76">
        <v>19</v>
      </c>
      <c r="C21" s="77" t="str">
        <f>VLOOKUP(B21,PARTICIPANTS!$B$1:$E$26,2,FALSE)</f>
        <v>Leboutte Loïc</v>
      </c>
      <c r="D21" s="77" t="str">
        <f>VLOOKUP($B21,PARTICIPANTS!$B$1:$E$26,3,FALSE)</f>
        <v>S</v>
      </c>
      <c r="E21" s="78">
        <f t="shared" si="1"/>
        <v>139</v>
      </c>
      <c r="F21" s="79">
        <v>0</v>
      </c>
      <c r="G21" s="79">
        <f t="shared" si="2"/>
        <v>5667</v>
      </c>
      <c r="H21" s="80">
        <f t="shared" si="3"/>
        <v>8</v>
      </c>
      <c r="I21" s="97" t="e">
        <f>VLOOKUP($C21,Rotations!$C$6:$K$30,2,FALSE)</f>
        <v>#N/A</v>
      </c>
      <c r="J21" s="81">
        <f>IF(($D21="S"),IF(PARTICIPANTS!$E20="P",IF((K21&gt;0),RANK(K21,K$3:K$27)-SUMPRODUCT(($D$3:$D$27&lt;&gt;$D21)*(K$3:K$27&gt;K21)),IF(($D21="s"),COUNTIFS($D$3:$D$27,"=S",K$3:K$27,"&gt;0"),COUNTIFS($D$3:$D$27,"=J",K$3:K$27,"&gt;0"))+PARTICIPANTS!$B$31),PARTICIPANTS!$B$29+PARTICIPANTS!$B$31 ),IF(PARTICIPANTS!$E20="P",IF((K21&gt;0),RANK(K21,K$3:K$27)-SUMPRODUCT(($D$3:$D$27&lt;&gt;$D21)*(K$3:K$27&gt;K21)),IF(($D21="s"),COUNTIFS($D$3:$D$27,"=S",K$3:K$27,"&gt;0"),COUNTIFS($D$3:$D$27,"=J",K$3:K$27,"&gt;0"))+PARTICIPANTS!$E$31),PARTICIPANTS!$E$29+PARTICIPANTS!$E$31 ))</f>
        <v>4</v>
      </c>
      <c r="K21" s="81">
        <f t="shared" si="4"/>
        <v>3408</v>
      </c>
      <c r="L21" s="81">
        <f>'Leboutte Loïc'!$B$41</f>
        <v>2408</v>
      </c>
      <c r="M21" s="82">
        <f>COUNTIFS('Leboutte Loïc'!$A$3:$A$40,"=S")</f>
        <v>5</v>
      </c>
      <c r="N21" s="82">
        <f>COUNTIFS('Leboutte Loïc'!$A$3:$A$40,"=A")</f>
        <v>0</v>
      </c>
      <c r="O21" s="97" t="e">
        <f>VLOOKUP($C21,Rotations!$C$6:$K$30,3,FALSE)</f>
        <v>#N/A</v>
      </c>
      <c r="P21" s="81">
        <f>IF(($D21="S"),IF(PARTICIPANTS!$E20="P",IF((Q21&gt;0),RANK(Q21,Q$3:Q$27)-SUMPRODUCT(($D$3:$D$27&lt;&gt;$D21)*(Q$3:Q$27&gt;Q21)),IF(($D21="s"),COUNTIFS($D$3:$D$27,"=S",Q$3:Q$27,"&gt;0"),COUNTIFS($D$3:$D$27,"=J",Q$3:Q$27,"&gt;0"))+PARTICIPANTS!$B$31),PARTICIPANTS!$B$29+PARTICIPANTS!$B$31 ),IF(PARTICIPANTS!$E20="P",IF((Q21&gt;0),RANK(Q21,Q$3:Q$27)-SUMPRODUCT(($D$3:$D$27&lt;&gt;$D21)*(Q$3:Q$27&gt;Q21)),IF(($D21="s"),COUNTIFS($D$3:$D$27,"=S",Q$3:Q$27,"&gt;0"),COUNTIFS($D$3:$D$27,"=J",Q$3:Q$27,"&gt;0"))+PARTICIPANTS!$E$31),PARTICIPANTS!$E$29+PARTICIPANTS!$E$31 ))</f>
        <v>5</v>
      </c>
      <c r="Q21" s="81">
        <f t="shared" si="5"/>
        <v>1593</v>
      </c>
      <c r="R21" s="81">
        <f>'Leboutte Loïc'!$D$41</f>
        <v>1193</v>
      </c>
      <c r="S21" s="81">
        <f>COUNTIFS('Leboutte Loïc'!$C$3:$C$40,"=S")</f>
        <v>2</v>
      </c>
      <c r="T21" s="81">
        <f>COUNTIFS('Leboutte Loïc'!$C$3:$C$40,"=A")</f>
        <v>0</v>
      </c>
      <c r="U21" s="97" t="e">
        <f>VLOOKUP($C21,Rotations!$C$6:$K$30,4,FALSE)</f>
        <v>#N/A</v>
      </c>
      <c r="V21" s="81">
        <f>IF(($D21="S"),IF(PARTICIPANTS!$E20="P",IF((W21&gt;0),RANK(W21,W$3:W$27)-SUMPRODUCT(($D$3:$D$27&lt;&gt;$D21)*(W$3:W$27&gt;W21)),IF(($D21="s"),COUNTIFS($D$3:$D$27,"=S",W$3:W$27,"&gt;0"),COUNTIFS($D$3:$D$27,"=J",W$3:W$27,"&gt;0"))+PARTICIPANTS!$B$31),PARTICIPANTS!$B$29+PARTICIPANTS!$B$31 ),IF(PARTICIPANTS!$E20="P",IF((W21&gt;0),RANK(W21,W$3:W$27)-SUMPRODUCT(($D$3:$D$27&lt;&gt;$D21)*(W$3:W$27&gt;W21)),IF(($D21="s"),COUNTIFS($D$3:$D$27,"=S",W$3:W$27,"&gt;0"),COUNTIFS($D$3:$D$27,"=J",W$3:W$27,"&gt;0"))+PARTICIPANTS!$E$31),PARTICIPANTS!$E$29+PARTICIPANTS!$E$31 ))</f>
        <v>26</v>
      </c>
      <c r="W21" s="81">
        <f t="shared" si="6"/>
        <v>0</v>
      </c>
      <c r="X21" s="81">
        <f>'Leboutte Loïc'!$F$41</f>
        <v>0</v>
      </c>
      <c r="Y21" s="81">
        <f>COUNTIFS('Leboutte Loïc'!$E$3:$E$40,"=S")</f>
        <v>0</v>
      </c>
      <c r="Z21" s="81">
        <f>COUNTIFS('Leboutte Loïc'!$E$3:$E$40,"=A")</f>
        <v>0</v>
      </c>
      <c r="AA21" s="97" t="e">
        <f>VLOOKUP($C21,Rotations!$C$6:$K$30,5,FALSE)</f>
        <v>#N/A</v>
      </c>
      <c r="AB21" s="81">
        <f>IF(($D21="S"),IF(PARTICIPANTS!$E20="P",IF((AC21&gt;0),RANK(AC21,AC$3:AC$27)-SUMPRODUCT(($D$3:$D$27&lt;&gt;$D21)*(AC$3:AC$27&gt;AC21)),IF(($D21="s"),COUNTIFS($D$3:$D$27,"=S",AC$3:AC$27,"&gt;0"),COUNTIFS($D$3:$D$27,"=J",AC$3:AC$27,"&gt;0"))+PARTICIPANTS!$B$31),PARTICIPANTS!$B$29+PARTICIPANTS!$B$31 ),IF(PARTICIPANTS!$E20="P",IF((AC21&gt;0),RANK(AC21,AC$3:AC$27)-SUMPRODUCT(($D$3:$D$27&lt;&gt;$D21)*(AC$3:AC$27&gt;AC21)),IF(($D21="s"),COUNTIFS($D$3:$D$27,"=S",AC$3:AC$27,"&gt;0"),COUNTIFS($D$3:$D$27,"=J",AC$3:AC$27,"&gt;0"))+PARTICIPANTS!$E$31),PARTICIPANTS!$E$29+PARTICIPANTS!$E$31 ))</f>
        <v>25</v>
      </c>
      <c r="AC21" s="81">
        <f t="shared" si="7"/>
        <v>0</v>
      </c>
      <c r="AD21" s="81">
        <f>'Leboutte Loïc'!$H$41</f>
        <v>0</v>
      </c>
      <c r="AE21" s="81">
        <f>COUNTIFS('Leboutte Loïc'!$G$3:$G$40,"=S")</f>
        <v>0</v>
      </c>
      <c r="AF21" s="81">
        <f>COUNTIFS('Leboutte Loïc'!$G$3:$G$40,"=A")</f>
        <v>0</v>
      </c>
      <c r="AG21" s="97" t="e">
        <f>VLOOKUP($C21,Rotations!$C$6:$K$30,6,FALSE)</f>
        <v>#N/A</v>
      </c>
      <c r="AH21" s="81">
        <f>IF(($D21="S"),IF(PARTICIPANTS!$E20="P",IF((AI21&gt;0),RANK(AI21,AI$3:AI$27)-SUMPRODUCT(($D$3:$D$27&lt;&gt;$D21)*(AI$3:AI$27&gt;AI21)),IF(($D21="s"),COUNTIFS($D$3:$D$27,"=S",AI$3:AI$27,"&gt;0"),COUNTIFS($D$3:$D$27,"=J",AI$3:AI$27,"&gt;0"))+PARTICIPANTS!$B$31),PARTICIPANTS!$B$29+PARTICIPANTS!$B$31 ),IF(PARTICIPANTS!$E20="P",IF((AI21&gt;0),RANK(AI21,AI$3:AI$27)-SUMPRODUCT(($D$3:$D$27&lt;&gt;$D21)*(AI$3:AI$27&gt;AI21)),IF(($D21="s"),COUNTIFS($D$3:$D$27,"=S",AI$3:AI$27,"&gt;0"),COUNTIFS($D$3:$D$27,"=J",AI$3:AI$27,"&gt;0"))+PARTICIPANTS!$E$31),PARTICIPANTS!$E$29+PARTICIPANTS!$E$31 ))</f>
        <v>21</v>
      </c>
      <c r="AI21" s="81">
        <f t="shared" si="8"/>
        <v>0</v>
      </c>
      <c r="AJ21" s="81">
        <f>'Leboutte Loïc'!$J$41</f>
        <v>0</v>
      </c>
      <c r="AK21" s="81">
        <f>COUNTIFS('Leboutte Loïc'!$I$3:$I$40,"=S")</f>
        <v>0</v>
      </c>
      <c r="AL21" s="81">
        <f>COUNTIFS('Leboutte Loïc'!$I$3:$I$40,"=A")</f>
        <v>0</v>
      </c>
      <c r="AM21" s="97" t="e">
        <f>VLOOKUP($C21,Rotations!$C$6:$K$30,7,FALSE)</f>
        <v>#N/A</v>
      </c>
      <c r="AN21" s="81">
        <f>IF(($D21="S"),IF(PARTICIPANTS!$E20="P",IF((AO21&gt;0),RANK(AO21,AO$3:AO$27)-SUMPRODUCT(($D$3:$D$27&lt;&gt;$D21)*(AO$3:AO$27&gt;AO21)),IF(($D21="s"),COUNTIFS($D$3:$D$27,"=S",AO$3:AO$27,"&gt;0"),COUNTIFS($D$3:$D$27,"=J",AO$3:AO$27,"&gt;0"))+PARTICIPANTS!$B$31),PARTICIPANTS!$B$29+PARTICIPANTS!$B$31 ),IF(PARTICIPANTS!$E20="P",IF((AO21&gt;0),RANK(AO21,AO$3:AO$27)-SUMPRODUCT(($D$3:$D$27&lt;&gt;$D21)*(AO$3:AO$27&gt;AO21)),IF(($D21="s"),COUNTIFS($D$3:$D$27,"=S",AO$3:AO$27,"&gt;0"),COUNTIFS($D$3:$D$27,"=J",AO$3:AO$27,"&gt;0"))+PARTICIPANTS!$E$31),PARTICIPANTS!$E$29+PARTICIPANTS!$E$31 ))</f>
        <v>22</v>
      </c>
      <c r="AO21" s="81">
        <f t="shared" si="9"/>
        <v>0</v>
      </c>
      <c r="AP21" s="81">
        <f>'Leboutte Loïc'!$L$41</f>
        <v>0</v>
      </c>
      <c r="AQ21" s="81">
        <f>COUNTIFS('Leboutte Loïc'!$K$3:$K$40,"=S")</f>
        <v>0</v>
      </c>
      <c r="AR21" s="81">
        <f>COUNTIFS('Leboutte Loïc'!$K$3:$K$40,"=A")</f>
        <v>0</v>
      </c>
      <c r="AS21" s="97" t="e">
        <f>VLOOKUP($C21,Rotations!$C$6:$K$30,8,FALSE)</f>
        <v>#N/A</v>
      </c>
      <c r="AT21" s="81">
        <f>IF(($D21="S"),IF(PARTICIPANTS!$E20="P",IF((AU21&gt;0),RANK(AU21,AU$3:AU$27)-SUMPRODUCT(($D$3:$D$27&lt;&gt;$D21)*(AU$3:AU$27&gt;AU21)),IF(($D21="s"),COUNTIFS($D$3:$D$27,"=S",AU$3:AU$27,"&gt;0"),COUNTIFS($D$3:$D$27,"=J",AU$3:AU$27,"&gt;0"))+PARTICIPANTS!$B$31),PARTICIPANTS!$B$29+PARTICIPANTS!$B$31 ),IF(PARTICIPANTS!$E20="P",IF((AU21&gt;0),RANK(AU21,AU$3:AU$27)-SUMPRODUCT(($D$3:$D$27&lt;&gt;$D21)*(AU$3:AU$27&gt;AU21)),IF(($D21="s"),COUNTIFS($D$3:$D$27,"=S",AU$3:AU$27,"&gt;0"),COUNTIFS($D$3:$D$27,"=J",AU$3:AU$27,"&gt;0"))+PARTICIPANTS!$E$31),PARTICIPANTS!$E$29+PARTICIPANTS!$E$31 ))</f>
        <v>14</v>
      </c>
      <c r="AU21" s="81">
        <f t="shared" si="10"/>
        <v>666</v>
      </c>
      <c r="AV21" s="81">
        <f>'Leboutte Loïc'!$N$41</f>
        <v>466</v>
      </c>
      <c r="AW21" s="81">
        <f>COUNTIFS('Leboutte Loïc'!$M$3:$M$40,"=S")</f>
        <v>1</v>
      </c>
      <c r="AX21" s="81">
        <f>COUNTIFS('Leboutte Loïc'!$M$3:$M$40,"=A")</f>
        <v>0</v>
      </c>
      <c r="AY21" s="97" t="e">
        <f>VLOOKUP($C21,Rotations!$C$6:$K$30,9,FALSE)</f>
        <v>#N/A</v>
      </c>
      <c r="AZ21" s="81">
        <f>IF(($D21="S"),IF(PARTICIPANTS!$E20="P",IF((BA21&gt;0),RANK(BA21,BA$3:BA$27)-SUMPRODUCT(($D$3:$D$27&lt;&gt;$D21)*(BA$3:BA$27&gt;BA21)),IF(($D21="s"),COUNTIFS($D$3:$D$27,"=S",BA$3:BA$27,"&gt;0"),COUNTIFS($D$3:$D$27,"=J",BA$3:BA$27,"&gt;0"))+PARTICIPANTS!$B$31),PARTICIPANTS!$B$29+PARTICIPANTS!$B$31 ),IF(PARTICIPANTS!$E20="P",IF((BA21&gt;0),RANK(BA21,BA$3:BA$27)-SUMPRODUCT(($D$3:$D$27&lt;&gt;$D21)*(BA$3:BA$27&gt;BA21)),IF(($D21="s"),COUNTIFS($D$3:$D$27,"=S",BA$3:BA$27,"&gt;0"),COUNTIFS($D$3:$D$27,"=J",BA$3:BA$27,"&gt;0"))+PARTICIPANTS!$E$31),PARTICIPANTS!$E$29+PARTICIPANTS!$E$31 ))</f>
        <v>22</v>
      </c>
      <c r="BA21" s="81">
        <f t="shared" si="11"/>
        <v>0</v>
      </c>
      <c r="BB21" s="81">
        <f>'Leboutte Loïc'!$P$41</f>
        <v>0</v>
      </c>
      <c r="BC21" s="81">
        <f>COUNTIFS('Leboutte Loïc'!$O$3:$O$40,"=S")</f>
        <v>0</v>
      </c>
      <c r="BD21" s="81">
        <f>COUNTIFS('Leboutte Loïc'!$O$3:$O$40,"=A")</f>
        <v>0</v>
      </c>
    </row>
    <row r="22" spans="1:56" s="83" customFormat="1">
      <c r="A22" s="75">
        <f t="shared" si="0"/>
        <v>1</v>
      </c>
      <c r="B22" s="76">
        <v>20</v>
      </c>
      <c r="C22" s="77" t="str">
        <f>VLOOKUP(B22,PARTICIPANTS!$B$1:$E$26,2,FALSE)</f>
        <v>Lorquet Julien</v>
      </c>
      <c r="D22" s="77" t="str">
        <f>VLOOKUP($B22,PARTICIPANTS!$B$1:$E$26,3,FALSE)</f>
        <v>S</v>
      </c>
      <c r="E22" s="78">
        <f t="shared" si="1"/>
        <v>41</v>
      </c>
      <c r="F22" s="79">
        <v>0</v>
      </c>
      <c r="G22" s="79">
        <f t="shared" si="2"/>
        <v>14869</v>
      </c>
      <c r="H22" s="80">
        <f t="shared" si="3"/>
        <v>22</v>
      </c>
      <c r="I22" s="97" t="e">
        <f>VLOOKUP($C22,Rotations!$C$6:$K$30,2,FALSE)</f>
        <v>#N/A</v>
      </c>
      <c r="J22" s="81">
        <f>IF(($D22="S"),IF(PARTICIPANTS!$E21="P",IF((K22&gt;0),RANK(K22,K$3:K$27)-SUMPRODUCT(($D$3:$D$27&lt;&gt;$D22)*(K$3:K$27&gt;K22)),IF(($D22="s"),COUNTIFS($D$3:$D$27,"=S",K$3:K$27,"&gt;0"),COUNTIFS($D$3:$D$27,"=J",K$3:K$27,"&gt;0"))+PARTICIPANTS!$B$31),PARTICIPANTS!$B$29+PARTICIPANTS!$B$31 ),IF(PARTICIPANTS!$E21="P",IF((K22&gt;0),RANK(K22,K$3:K$27)-SUMPRODUCT(($D$3:$D$27&lt;&gt;$D22)*(K$3:K$27&gt;K22)),IF(($D22="s"),COUNTIFS($D$3:$D$27,"=S",K$3:K$27,"&gt;0"),COUNTIFS($D$3:$D$27,"=J",K$3:K$27,"&gt;0"))+PARTICIPANTS!$E$31),PARTICIPANTS!$E$29+PARTICIPANTS!$E$31 ))</f>
        <v>13</v>
      </c>
      <c r="K22" s="81">
        <f t="shared" si="4"/>
        <v>1321</v>
      </c>
      <c r="L22" s="81">
        <f>'Lorquet Julien'!$B$41</f>
        <v>921</v>
      </c>
      <c r="M22" s="82">
        <f>COUNTIFS('Lorquet Julien'!$A$3:$A$40,"=S")</f>
        <v>2</v>
      </c>
      <c r="N22" s="82">
        <f>COUNTIFS('Lorquet Julien'!$A$3:$A$40,"=A")</f>
        <v>0</v>
      </c>
      <c r="O22" s="97" t="e">
        <f>VLOOKUP($C22,Rotations!$C$6:$K$30,3,FALSE)</f>
        <v>#N/A</v>
      </c>
      <c r="P22" s="81">
        <f>IF(($D22="S"),IF(PARTICIPANTS!$E21="P",IF((Q22&gt;0),RANK(Q22,Q$3:Q$27)-SUMPRODUCT(($D$3:$D$27&lt;&gt;$D22)*(Q$3:Q$27&gt;Q22)),IF(($D22="s"),COUNTIFS($D$3:$D$27,"=S",Q$3:Q$27,"&gt;0"),COUNTIFS($D$3:$D$27,"=J",Q$3:Q$27,"&gt;0"))+PARTICIPANTS!$B$31),PARTICIPANTS!$B$29+PARTICIPANTS!$B$31 ),IF(PARTICIPANTS!$E21="P",IF((Q22&gt;0),RANK(Q22,Q$3:Q$27)-SUMPRODUCT(($D$3:$D$27&lt;&gt;$D22)*(Q$3:Q$27&gt;Q22)),IF(($D22="s"),COUNTIFS($D$3:$D$27,"=S",Q$3:Q$27,"&gt;0"),COUNTIFS($D$3:$D$27,"=J",Q$3:Q$27,"&gt;0"))+PARTICIPANTS!$E$31),PARTICIPANTS!$E$29+PARTICIPANTS!$E$31 ))</f>
        <v>2</v>
      </c>
      <c r="Q22" s="81">
        <f t="shared" si="5"/>
        <v>1993</v>
      </c>
      <c r="R22" s="81">
        <f>'Lorquet Julien'!$D$41</f>
        <v>1393</v>
      </c>
      <c r="S22" s="81">
        <f>COUNTIFS('Lorquet Julien'!$C$3:$C$40,"=S")</f>
        <v>3</v>
      </c>
      <c r="T22" s="81">
        <f>COUNTIFS('Lorquet Julien'!$C$3:$C$40,"=A")</f>
        <v>0</v>
      </c>
      <c r="U22" s="97" t="e">
        <f>VLOOKUP($C22,Rotations!$C$6:$K$30,4,FALSE)</f>
        <v>#N/A</v>
      </c>
      <c r="V22" s="81">
        <f>IF(($D22="S"),IF(PARTICIPANTS!$E21="P",IF((W22&gt;0),RANK(W22,W$3:W$27)-SUMPRODUCT(($D$3:$D$27&lt;&gt;$D22)*(W$3:W$27&gt;W22)),IF(($D22="s"),COUNTIFS($D$3:$D$27,"=S",W$3:W$27,"&gt;0"),COUNTIFS($D$3:$D$27,"=J",W$3:W$27,"&gt;0"))+PARTICIPANTS!$B$31),PARTICIPANTS!$B$29+PARTICIPANTS!$B$31 ),IF(PARTICIPANTS!$E21="P",IF((W22&gt;0),RANK(W22,W$3:W$27)-SUMPRODUCT(($D$3:$D$27&lt;&gt;$D22)*(W$3:W$27&gt;W22)),IF(($D22="s"),COUNTIFS($D$3:$D$27,"=S",W$3:W$27,"&gt;0"),COUNTIFS($D$3:$D$27,"=J",W$3:W$27,"&gt;0"))+PARTICIPANTS!$E$31),PARTICIPANTS!$E$29+PARTICIPANTS!$E$31 ))</f>
        <v>6</v>
      </c>
      <c r="W22" s="81">
        <f t="shared" si="6"/>
        <v>2010</v>
      </c>
      <c r="X22" s="81">
        <f>'Lorquet Julien'!$F$41</f>
        <v>1410</v>
      </c>
      <c r="Y22" s="81">
        <f>COUNTIFS('Lorquet Julien'!$E$3:$E$40,"=S")</f>
        <v>3</v>
      </c>
      <c r="Z22" s="81">
        <f>COUNTIFS('Lorquet Julien'!$E$3:$E$40,"=A")</f>
        <v>0</v>
      </c>
      <c r="AA22" s="97" t="e">
        <f>VLOOKUP($C22,Rotations!$C$6:$K$30,5,FALSE)</f>
        <v>#N/A</v>
      </c>
      <c r="AB22" s="81">
        <f>IF(($D22="S"),IF(PARTICIPANTS!$E21="P",IF((AC22&gt;0),RANK(AC22,AC$3:AC$27)-SUMPRODUCT(($D$3:$D$27&lt;&gt;$D22)*(AC$3:AC$27&gt;AC22)),IF(($D22="s"),COUNTIFS($D$3:$D$27,"=S",AC$3:AC$27,"&gt;0"),COUNTIFS($D$3:$D$27,"=J",AC$3:AC$27,"&gt;0"))+PARTICIPANTS!$B$31),PARTICIPANTS!$B$29+PARTICIPANTS!$B$31 ),IF(PARTICIPANTS!$E21="P",IF((AC22&gt;0),RANK(AC22,AC$3:AC$27)-SUMPRODUCT(($D$3:$D$27&lt;&gt;$D22)*(AC$3:AC$27&gt;AC22)),IF(($D22="s"),COUNTIFS($D$3:$D$27,"=S",AC$3:AC$27,"&gt;0"),COUNTIFS($D$3:$D$27,"=J",AC$3:AC$27,"&gt;0"))+PARTICIPANTS!$E$31),PARTICIPANTS!$E$29+PARTICIPANTS!$E$31 ))</f>
        <v>4</v>
      </c>
      <c r="AC22" s="81">
        <f t="shared" si="7"/>
        <v>2112</v>
      </c>
      <c r="AD22" s="81">
        <f>'Lorquet Julien'!$H$41</f>
        <v>1512</v>
      </c>
      <c r="AE22" s="81">
        <f>COUNTIFS('Lorquet Julien'!$G$3:$G$40,"=S")</f>
        <v>3</v>
      </c>
      <c r="AF22" s="81">
        <f>COUNTIFS('Lorquet Julien'!$G$3:$G$40,"=A")</f>
        <v>0</v>
      </c>
      <c r="AG22" s="97" t="e">
        <f>VLOOKUP($C22,Rotations!$C$6:$K$30,6,FALSE)</f>
        <v>#N/A</v>
      </c>
      <c r="AH22" s="81">
        <f>IF(($D22="S"),IF(PARTICIPANTS!$E21="P",IF((AI22&gt;0),RANK(AI22,AI$3:AI$27)-SUMPRODUCT(($D$3:$D$27&lt;&gt;$D22)*(AI$3:AI$27&gt;AI22)),IF(($D22="s"),COUNTIFS($D$3:$D$27,"=S",AI$3:AI$27,"&gt;0"),COUNTIFS($D$3:$D$27,"=J",AI$3:AI$27,"&gt;0"))+PARTICIPANTS!$B$31),PARTICIPANTS!$B$29+PARTICIPANTS!$B$31 ),IF(PARTICIPANTS!$E21="P",IF((AI22&gt;0),RANK(AI22,AI$3:AI$27)-SUMPRODUCT(($D$3:$D$27&lt;&gt;$D22)*(AI$3:AI$27&gt;AI22)),IF(($D22="s"),COUNTIFS($D$3:$D$27,"=S",AI$3:AI$27,"&gt;0"),COUNTIFS($D$3:$D$27,"=J",AI$3:AI$27,"&gt;0"))+PARTICIPANTS!$E$31),PARTICIPANTS!$E$29+PARTICIPANTS!$E$31 ))</f>
        <v>7</v>
      </c>
      <c r="AI22" s="81">
        <f t="shared" si="8"/>
        <v>1358</v>
      </c>
      <c r="AJ22" s="81">
        <f>'Lorquet Julien'!$J$41</f>
        <v>958</v>
      </c>
      <c r="AK22" s="81">
        <f>COUNTIFS('Lorquet Julien'!$I$3:$I$40,"=S")</f>
        <v>2</v>
      </c>
      <c r="AL22" s="81">
        <f>COUNTIFS('Lorquet Julien'!$I$3:$I$40,"=A")</f>
        <v>0</v>
      </c>
      <c r="AM22" s="97" t="e">
        <f>VLOOKUP($C22,Rotations!$C$6:$K$30,7,FALSE)</f>
        <v>#N/A</v>
      </c>
      <c r="AN22" s="81">
        <f>IF(($D22="S"),IF(PARTICIPANTS!$E21="P",IF((AO22&gt;0),RANK(AO22,AO$3:AO$27)-SUMPRODUCT(($D$3:$D$27&lt;&gt;$D22)*(AO$3:AO$27&gt;AO22)),IF(($D22="s"),COUNTIFS($D$3:$D$27,"=S",AO$3:AO$27,"&gt;0"),COUNTIFS($D$3:$D$27,"=J",AO$3:AO$27,"&gt;0"))+PARTICIPANTS!$B$31),PARTICIPANTS!$B$29+PARTICIPANTS!$B$31 ),IF(PARTICIPANTS!$E21="P",IF((AO22&gt;0),RANK(AO22,AO$3:AO$27)-SUMPRODUCT(($D$3:$D$27&lt;&gt;$D22)*(AO$3:AO$27&gt;AO22)),IF(($D22="s"),COUNTIFS($D$3:$D$27,"=S",AO$3:AO$27,"&gt;0"),COUNTIFS($D$3:$D$27,"=J",AO$3:AO$27,"&gt;0"))+PARTICIPANTS!$E$31),PARTICIPANTS!$E$29+PARTICIPANTS!$E$31 ))</f>
        <v>3</v>
      </c>
      <c r="AO22" s="81">
        <f t="shared" si="9"/>
        <v>2656</v>
      </c>
      <c r="AP22" s="81">
        <f>'Lorquet Julien'!$L$41</f>
        <v>1856</v>
      </c>
      <c r="AQ22" s="81">
        <f>COUNTIFS('Lorquet Julien'!$K$3:$K$40,"=S")</f>
        <v>4</v>
      </c>
      <c r="AR22" s="81">
        <f>COUNTIFS('Lorquet Julien'!$K$3:$K$40,"=A")</f>
        <v>0</v>
      </c>
      <c r="AS22" s="97" t="e">
        <f>VLOOKUP($C22,Rotations!$C$6:$K$30,8,FALSE)</f>
        <v>#N/A</v>
      </c>
      <c r="AT22" s="81">
        <f>IF(($D22="S"),IF(PARTICIPANTS!$E21="P",IF((AU22&gt;0),RANK(AU22,AU$3:AU$27)-SUMPRODUCT(($D$3:$D$27&lt;&gt;$D22)*(AU$3:AU$27&gt;AU22)),IF(($D22="s"),COUNTIFS($D$3:$D$27,"=S",AU$3:AU$27,"&gt;0"),COUNTIFS($D$3:$D$27,"=J",AU$3:AU$27,"&gt;0"))+PARTICIPANTS!$B$31),PARTICIPANTS!$B$29+PARTICIPANTS!$B$31 ),IF(PARTICIPANTS!$E21="P",IF((AU22&gt;0),RANK(AU22,AU$3:AU$27)-SUMPRODUCT(($D$3:$D$27&lt;&gt;$D22)*(AU$3:AU$27&gt;AU22)),IF(($D22="s"),COUNTIFS($D$3:$D$27,"=S",AU$3:AU$27,"&gt;0"),COUNTIFS($D$3:$D$27,"=J",AU$3:AU$27,"&gt;0"))+PARTICIPANTS!$E$31),PARTICIPANTS!$E$29+PARTICIPANTS!$E$31 ))</f>
        <v>1</v>
      </c>
      <c r="AU22" s="81">
        <f t="shared" si="10"/>
        <v>2098</v>
      </c>
      <c r="AV22" s="81">
        <f>'Lorquet Julien'!$N$41</f>
        <v>1498</v>
      </c>
      <c r="AW22" s="81">
        <f>COUNTIFS('Lorquet Julien'!$M$3:$M$40,"=S")</f>
        <v>3</v>
      </c>
      <c r="AX22" s="81">
        <f>COUNTIFS('Lorquet Julien'!$M$3:$M$40,"=A")</f>
        <v>0</v>
      </c>
      <c r="AY22" s="97" t="e">
        <f>VLOOKUP($C22,Rotations!$C$6:$K$30,9,FALSE)</f>
        <v>#N/A</v>
      </c>
      <c r="AZ22" s="81">
        <f>IF(($D22="S"),IF(PARTICIPANTS!$E21="P",IF((BA22&gt;0),RANK(BA22,BA$3:BA$27)-SUMPRODUCT(($D$3:$D$27&lt;&gt;$D22)*(BA$3:BA$27&gt;BA22)),IF(($D22="s"),COUNTIFS($D$3:$D$27,"=S",BA$3:BA$27,"&gt;0"),COUNTIFS($D$3:$D$27,"=J",BA$3:BA$27,"&gt;0"))+PARTICIPANTS!$B$31),PARTICIPANTS!$B$29+PARTICIPANTS!$B$31 ),IF(PARTICIPANTS!$E21="P",IF((BA22&gt;0),RANK(BA22,BA$3:BA$27)-SUMPRODUCT(($D$3:$D$27&lt;&gt;$D22)*(BA$3:BA$27&gt;BA22)),IF(($D22="s"),COUNTIFS($D$3:$D$27,"=S",BA$3:BA$27,"&gt;0"),COUNTIFS($D$3:$D$27,"=J",BA$3:BA$27,"&gt;0"))+PARTICIPANTS!$E$31),PARTICIPANTS!$E$29+PARTICIPANTS!$E$31 ))</f>
        <v>5</v>
      </c>
      <c r="BA22" s="81">
        <f t="shared" si="11"/>
        <v>1321</v>
      </c>
      <c r="BB22" s="81">
        <f>'Lorquet Julien'!$P$41</f>
        <v>921</v>
      </c>
      <c r="BC22" s="81">
        <f>COUNTIFS('Lorquet Julien'!$O$3:$O$40,"=S")</f>
        <v>2</v>
      </c>
      <c r="BD22" s="81">
        <f>COUNTIFS('Lorquet Julien'!$O$3:$O$40,"=A")</f>
        <v>0</v>
      </c>
    </row>
    <row r="23" spans="1:56" s="83" customFormat="1">
      <c r="A23" s="75">
        <f t="shared" si="0"/>
        <v>3</v>
      </c>
      <c r="B23" s="76">
        <v>21</v>
      </c>
      <c r="C23" s="77" t="str">
        <f>VLOOKUP(B23,PARTICIPANTS!$B$1:$E$26,2,FALSE)</f>
        <v>Ruisseau Olivier</v>
      </c>
      <c r="D23" s="77" t="str">
        <f>VLOOKUP($B23,PARTICIPANTS!$B$1:$E$26,3,FALSE)</f>
        <v>S</v>
      </c>
      <c r="E23" s="78">
        <f t="shared" si="1"/>
        <v>66</v>
      </c>
      <c r="F23" s="84">
        <v>0</v>
      </c>
      <c r="G23" s="79">
        <f t="shared" si="2"/>
        <v>11596</v>
      </c>
      <c r="H23" s="80">
        <f t="shared" si="3"/>
        <v>16</v>
      </c>
      <c r="I23" s="97" t="e">
        <f>VLOOKUP($C23,Rotations!$C$6:$K$30,2,FALSE)</f>
        <v>#N/A</v>
      </c>
      <c r="J23" s="81">
        <f>IF(($D23="S"),IF(PARTICIPANTS!$E22="P",IF((K23&gt;0),RANK(K23,K$3:K$27)-SUMPRODUCT(($D$3:$D$27&lt;&gt;$D23)*(K$3:K$27&gt;K23)),IF(($D23="s"),COUNTIFS($D$3:$D$27,"=S",K$3:K$27,"&gt;0"),COUNTIFS($D$3:$D$27,"=J",K$3:K$27,"&gt;0"))+PARTICIPANTS!$B$31),PARTICIPANTS!$B$29+PARTICIPANTS!$B$31 ),IF(PARTICIPANTS!$E22="P",IF((K23&gt;0),RANK(K23,K$3:K$27)-SUMPRODUCT(($D$3:$D$27&lt;&gt;$D23)*(K$3:K$27&gt;K23)),IF(($D23="s"),COUNTIFS($D$3:$D$27,"=S",K$3:K$27,"&gt;0"),COUNTIFS($D$3:$D$27,"=J",K$3:K$27,"&gt;0"))+PARTICIPANTS!$E$31),PARTICIPANTS!$E$29+PARTICIPANTS!$E$31 ))</f>
        <v>7</v>
      </c>
      <c r="K23" s="81">
        <f t="shared" si="4"/>
        <v>2086</v>
      </c>
      <c r="L23" s="81">
        <f>'Ruisseau Olivier'!$B$41</f>
        <v>1486</v>
      </c>
      <c r="M23" s="82">
        <f>COUNTIFS('Ruisseau Olivier'!$A$3:$A$40,"=S")</f>
        <v>3</v>
      </c>
      <c r="N23" s="82">
        <f>COUNTIFS('Ruisseau Olivier'!$A$3:$A$40,"=A")</f>
        <v>0</v>
      </c>
      <c r="O23" s="97" t="e">
        <f>VLOOKUP($C23,Rotations!$C$6:$K$30,3,FALSE)</f>
        <v>#N/A</v>
      </c>
      <c r="P23" s="81">
        <f>IF(($D23="S"),IF(PARTICIPANTS!$E22="P",IF((Q23&gt;0),RANK(Q23,Q$3:Q$27)-SUMPRODUCT(($D$3:$D$27&lt;&gt;$D23)*(Q$3:Q$27&gt;Q23)),IF(($D23="s"),COUNTIFS($D$3:$D$27,"=S",Q$3:Q$27,"&gt;0"),COUNTIFS($D$3:$D$27,"=J",Q$3:Q$27,"&gt;0"))+PARTICIPANTS!$B$31),PARTICIPANTS!$B$29+PARTICIPANTS!$B$31 ),IF(PARTICIPANTS!$E22="P",IF((Q23&gt;0),RANK(Q23,Q$3:Q$27)-SUMPRODUCT(($D$3:$D$27&lt;&gt;$D23)*(Q$3:Q$27&gt;Q23)),IF(($D23="s"),COUNTIFS($D$3:$D$27,"=S",Q$3:Q$27,"&gt;0"),COUNTIFS($D$3:$D$27,"=J",Q$3:Q$27,"&gt;0"))+PARTICIPANTS!$E$31),PARTICIPANTS!$E$29+PARTICIPANTS!$E$31 ))</f>
        <v>7</v>
      </c>
      <c r="Q23" s="81">
        <f t="shared" si="5"/>
        <v>1477</v>
      </c>
      <c r="R23" s="81">
        <f>'Ruisseau Olivier'!$D$41</f>
        <v>1077</v>
      </c>
      <c r="S23" s="81">
        <f>COUNTIFS('Ruisseau Olivier'!$C$3:$C$40,"=S")</f>
        <v>2</v>
      </c>
      <c r="T23" s="81">
        <f>COUNTIFS('Ruisseau Olivier'!$C$3:$C$40,"=A")</f>
        <v>0</v>
      </c>
      <c r="U23" s="97" t="e">
        <f>VLOOKUP($C23,Rotations!$C$6:$K$30,4,FALSE)</f>
        <v>#N/A</v>
      </c>
      <c r="V23" s="81">
        <f>IF(($D23="S"),IF(PARTICIPANTS!$E22="P",IF((W23&gt;0),RANK(W23,W$3:W$27)-SUMPRODUCT(($D$3:$D$27&lt;&gt;$D23)*(W$3:W$27&gt;W23)),IF(($D23="s"),COUNTIFS($D$3:$D$27,"=S",W$3:W$27,"&gt;0"),COUNTIFS($D$3:$D$27,"=J",W$3:W$27,"&gt;0"))+PARTICIPANTS!$B$31),PARTICIPANTS!$B$29+PARTICIPANTS!$B$31 ),IF(PARTICIPANTS!$E22="P",IF((W23&gt;0),RANK(W23,W$3:W$27)-SUMPRODUCT(($D$3:$D$27&lt;&gt;$D23)*(W$3:W$27&gt;W23)),IF(($D23="s"),COUNTIFS($D$3:$D$27,"=S",W$3:W$27,"&gt;0"),COUNTIFS($D$3:$D$27,"=J",W$3:W$27,"&gt;0"))+PARTICIPANTS!$E$31),PARTICIPANTS!$E$29+PARTICIPANTS!$E$31 ))</f>
        <v>1</v>
      </c>
      <c r="W23" s="81">
        <f t="shared" si="6"/>
        <v>3628</v>
      </c>
      <c r="X23" s="81">
        <f>'Ruisseau Olivier'!$F$41</f>
        <v>2628</v>
      </c>
      <c r="Y23" s="81">
        <f>COUNTIFS('Ruisseau Olivier'!$E$3:$E$40,"=S")</f>
        <v>5</v>
      </c>
      <c r="Z23" s="81">
        <f>COUNTIFS('Ruisseau Olivier'!$E$3:$E$40,"=A")</f>
        <v>0</v>
      </c>
      <c r="AA23" s="97" t="e">
        <f>VLOOKUP($C23,Rotations!$C$6:$K$30,5,FALSE)</f>
        <v>#N/A</v>
      </c>
      <c r="AB23" s="81">
        <f>IF(($D23="S"),IF(PARTICIPANTS!$E22="P",IF((AC23&gt;0),RANK(AC23,AC$3:AC$27)-SUMPRODUCT(($D$3:$D$27&lt;&gt;$D23)*(AC$3:AC$27&gt;AC23)),IF(($D23="s"),COUNTIFS($D$3:$D$27,"=S",AC$3:AC$27,"&gt;0"),COUNTIFS($D$3:$D$27,"=J",AC$3:AC$27,"&gt;0"))+PARTICIPANTS!$B$31),PARTICIPANTS!$B$29+PARTICIPANTS!$B$31 ),IF(PARTICIPANTS!$E22="P",IF((AC23&gt;0),RANK(AC23,AC$3:AC$27)-SUMPRODUCT(($D$3:$D$27&lt;&gt;$D23)*(AC$3:AC$27&gt;AC23)),IF(($D23="s"),COUNTIFS($D$3:$D$27,"=S",AC$3:AC$27,"&gt;0"),COUNTIFS($D$3:$D$27,"=J",AC$3:AC$27,"&gt;0"))+PARTICIPANTS!$E$31),PARTICIPANTS!$E$29+PARTICIPANTS!$E$31 ))</f>
        <v>7</v>
      </c>
      <c r="AC23" s="81">
        <f t="shared" si="7"/>
        <v>1375</v>
      </c>
      <c r="AD23" s="81">
        <f>'Ruisseau Olivier'!$H$41</f>
        <v>975</v>
      </c>
      <c r="AE23" s="81">
        <f>COUNTIFS('Ruisseau Olivier'!$G$3:$G$40,"=S")</f>
        <v>2</v>
      </c>
      <c r="AF23" s="81">
        <f>COUNTIFS('Ruisseau Olivier'!$G$3:$G$40,"=A")</f>
        <v>0</v>
      </c>
      <c r="AG23" s="97" t="e">
        <f>VLOOKUP($C23,Rotations!$C$6:$K$30,6,FALSE)</f>
        <v>#N/A</v>
      </c>
      <c r="AH23" s="81">
        <f>IF(($D23="S"),IF(PARTICIPANTS!$E22="P",IF((AI23&gt;0),RANK(AI23,AI$3:AI$27)-SUMPRODUCT(($D$3:$D$27&lt;&gt;$D23)*(AI$3:AI$27&gt;AI23)),IF(($D23="s"),COUNTIFS($D$3:$D$27,"=S",AI$3:AI$27,"&gt;0"),COUNTIFS($D$3:$D$27,"=J",AI$3:AI$27,"&gt;0"))+PARTICIPANTS!$B$31),PARTICIPANTS!$B$29+PARTICIPANTS!$B$31 ),IF(PARTICIPANTS!$E22="P",IF((AI23&gt;0),RANK(AI23,AI$3:AI$27)-SUMPRODUCT(($D$3:$D$27&lt;&gt;$D23)*(AI$3:AI$27&gt;AI23)),IF(($D23="s"),COUNTIFS($D$3:$D$27,"=S",AI$3:AI$27,"&gt;0"),COUNTIFS($D$3:$D$27,"=J",AI$3:AI$27,"&gt;0"))+PARTICIPANTS!$E$31),PARTICIPANTS!$E$29+PARTICIPANTS!$E$31 ))</f>
        <v>11</v>
      </c>
      <c r="AI23" s="81">
        <f t="shared" si="8"/>
        <v>682</v>
      </c>
      <c r="AJ23" s="81">
        <f>'Ruisseau Olivier'!$J$41</f>
        <v>482</v>
      </c>
      <c r="AK23" s="81">
        <f>COUNTIFS('Ruisseau Olivier'!$I$3:$I$40,"=S")</f>
        <v>1</v>
      </c>
      <c r="AL23" s="81">
        <f>COUNTIFS('Ruisseau Olivier'!$I$3:$I$40,"=A")</f>
        <v>0</v>
      </c>
      <c r="AM23" s="97" t="e">
        <f>VLOOKUP($C23,Rotations!$C$6:$K$30,7,FALSE)</f>
        <v>#N/A</v>
      </c>
      <c r="AN23" s="81">
        <f>IF(($D23="S"),IF(PARTICIPANTS!$E22="P",IF((AO23&gt;0),RANK(AO23,AO$3:AO$27)-SUMPRODUCT(($D$3:$D$27&lt;&gt;$D23)*(AO$3:AO$27&gt;AO23)),IF(($D23="s"),COUNTIFS($D$3:$D$27,"=S",AO$3:AO$27,"&gt;0"),COUNTIFS($D$3:$D$27,"=J",AO$3:AO$27,"&gt;0"))+PARTICIPANTS!$B$31),PARTICIPANTS!$B$29+PARTICIPANTS!$B$31 ),IF(PARTICIPANTS!$E22="P",IF((AO23&gt;0),RANK(AO23,AO$3:AO$27)-SUMPRODUCT(($D$3:$D$27&lt;&gt;$D23)*(AO$3:AO$27&gt;AO23)),IF(($D23="s"),COUNTIFS($D$3:$D$27,"=S",AO$3:AO$27,"&gt;0"),COUNTIFS($D$3:$D$27,"=J",AO$3:AO$27,"&gt;0"))+PARTICIPANTS!$E$31),PARTICIPANTS!$E$29+PARTICIPANTS!$E$31 ))</f>
        <v>7</v>
      </c>
      <c r="AO23" s="81">
        <f t="shared" si="9"/>
        <v>882</v>
      </c>
      <c r="AP23" s="81">
        <f>'Ruisseau Olivier'!$L$41</f>
        <v>682</v>
      </c>
      <c r="AQ23" s="81">
        <f>COUNTIFS('Ruisseau Olivier'!$K$3:$K$40,"=S")</f>
        <v>1</v>
      </c>
      <c r="AR23" s="81">
        <f>COUNTIFS('Ruisseau Olivier'!$K$3:$K$40,"=A")</f>
        <v>0</v>
      </c>
      <c r="AS23" s="97" t="e">
        <f>VLOOKUP($C23,Rotations!$C$6:$K$30,8,FALSE)</f>
        <v>#N/A</v>
      </c>
      <c r="AT23" s="81">
        <f>IF(($D23="S"),IF(PARTICIPANTS!$E22="P",IF((AU23&gt;0),RANK(AU23,AU$3:AU$27)-SUMPRODUCT(($D$3:$D$27&lt;&gt;$D23)*(AU$3:AU$27&gt;AU23)),IF(($D23="s"),COUNTIFS($D$3:$D$27,"=S",AU$3:AU$27,"&gt;0"),COUNTIFS($D$3:$D$27,"=J",AU$3:AU$27,"&gt;0"))+PARTICIPANTS!$B$31),PARTICIPANTS!$B$29+PARTICIPANTS!$B$31 ),IF(PARTICIPANTS!$E22="P",IF((AU23&gt;0),RANK(AU23,AU$3:AU$27)-SUMPRODUCT(($D$3:$D$27&lt;&gt;$D23)*(AU$3:AU$27&gt;AU23)),IF(($D23="s"),COUNTIFS($D$3:$D$27,"=S",AU$3:AU$27,"&gt;0"),COUNTIFS($D$3:$D$27,"=J",AU$3:AU$27,"&gt;0"))+PARTICIPANTS!$E$31),PARTICIPANTS!$E$29+PARTICIPANTS!$E$31 ))</f>
        <v>4</v>
      </c>
      <c r="AU23" s="81">
        <f t="shared" si="10"/>
        <v>1466</v>
      </c>
      <c r="AV23" s="81">
        <f>'Ruisseau Olivier'!$N$41</f>
        <v>1066</v>
      </c>
      <c r="AW23" s="81">
        <f>COUNTIFS('Ruisseau Olivier'!$M$3:$M$40,"=S")</f>
        <v>2</v>
      </c>
      <c r="AX23" s="81">
        <f>COUNTIFS('Ruisseau Olivier'!$M$3:$M$40,"=A")</f>
        <v>0</v>
      </c>
      <c r="AY23" s="97" t="e">
        <f>VLOOKUP($C23,Rotations!$C$6:$K$30,9,FALSE)</f>
        <v>#N/A</v>
      </c>
      <c r="AZ23" s="81">
        <f>IF(($D23="S"),IF(PARTICIPANTS!$E22="P",IF((BA23&gt;0),RANK(BA23,BA$3:BA$27)-SUMPRODUCT(($D$3:$D$27&lt;&gt;$D23)*(BA$3:BA$27&gt;BA23)),IF(($D23="s"),COUNTIFS($D$3:$D$27,"=S",BA$3:BA$27,"&gt;0"),COUNTIFS($D$3:$D$27,"=J",BA$3:BA$27,"&gt;0"))+PARTICIPANTS!$B$31),PARTICIPANTS!$B$29+PARTICIPANTS!$B$31 ),IF(PARTICIPANTS!$E22="P",IF((BA23&gt;0),RANK(BA23,BA$3:BA$27)-SUMPRODUCT(($D$3:$D$27&lt;&gt;$D23)*(BA$3:BA$27&gt;BA23)),IF(($D23="s"),COUNTIFS($D$3:$D$27,"=S",BA$3:BA$27,"&gt;0"),COUNTIFS($D$3:$D$27,"=J",BA$3:BA$27,"&gt;0"))+PARTICIPANTS!$E$31),PARTICIPANTS!$E$29+PARTICIPANTS!$E$31 ))</f>
        <v>22</v>
      </c>
      <c r="BA23" s="81">
        <f t="shared" si="11"/>
        <v>0</v>
      </c>
      <c r="BB23" s="81">
        <f>'Ruisseau Olivier'!$P$41</f>
        <v>0</v>
      </c>
      <c r="BC23" s="81">
        <f>COUNTIFS('Ruisseau Olivier'!$O$3:$O$40,"=S")</f>
        <v>0</v>
      </c>
      <c r="BD23" s="81">
        <f>COUNTIFS('Ruisseau Olivier'!$O$3:$O$40,"=A")</f>
        <v>0</v>
      </c>
    </row>
    <row r="24" spans="1:56" s="83" customFormat="1">
      <c r="A24" s="75">
        <f t="shared" si="0"/>
        <v>19</v>
      </c>
      <c r="B24" s="76">
        <v>22</v>
      </c>
      <c r="C24" s="77" t="str">
        <f>VLOOKUP(B24,PARTICIPANTS!$B$1:$E$26,2,FALSE)</f>
        <v>Sabaut Serge</v>
      </c>
      <c r="D24" s="77" t="str">
        <f>VLOOKUP($B24,PARTICIPANTS!$B$1:$E$26,3,FALSE)</f>
        <v>S</v>
      </c>
      <c r="E24" s="78">
        <f t="shared" si="1"/>
        <v>139</v>
      </c>
      <c r="F24" s="84">
        <v>0</v>
      </c>
      <c r="G24" s="79">
        <f t="shared" si="2"/>
        <v>3480</v>
      </c>
      <c r="H24" s="80">
        <f t="shared" si="3"/>
        <v>5</v>
      </c>
      <c r="I24" s="97" t="e">
        <f>VLOOKUP($C24,Rotations!$C$6:$K$30,2,FALSE)</f>
        <v>#N/A</v>
      </c>
      <c r="J24" s="81">
        <f>IF(($D24="S"),IF(PARTICIPANTS!$E23="P",IF((K24&gt;0),RANK(K24,K$3:K$27)-SUMPRODUCT(($D$3:$D$27&lt;&gt;$D24)*(K$3:K$27&gt;K24)),IF(($D24="s"),COUNTIFS($D$3:$D$27,"=S",K$3:K$27,"&gt;0"),COUNTIFS($D$3:$D$27,"=J",K$3:K$27,"&gt;0"))+PARTICIPANTS!$B$31),PARTICIPANTS!$B$29+PARTICIPANTS!$B$31 ),IF(PARTICIPANTS!$E23="P",IF((K24&gt;0),RANK(K24,K$3:K$27)-SUMPRODUCT(($D$3:$D$27&lt;&gt;$D24)*(K$3:K$27&gt;K24)),IF(($D24="s"),COUNTIFS($D$3:$D$27,"=S",K$3:K$27,"&gt;0"),COUNTIFS($D$3:$D$27,"=J",K$3:K$27,"&gt;0"))+PARTICIPANTS!$E$31),PARTICIPANTS!$E$29+PARTICIPANTS!$E$31 ))</f>
        <v>18</v>
      </c>
      <c r="K24" s="81">
        <f t="shared" si="4"/>
        <v>630</v>
      </c>
      <c r="L24" s="81">
        <f>'Sabaut Serge'!$B$41</f>
        <v>430</v>
      </c>
      <c r="M24" s="82">
        <f>COUNTIFS('Sabaut Serge'!$A$3:$A$40,"=S")</f>
        <v>1</v>
      </c>
      <c r="N24" s="82">
        <f>COUNTIFS('Sabaut Serge'!$A$3:$A$40,"=A")</f>
        <v>0</v>
      </c>
      <c r="O24" s="97" t="e">
        <f>VLOOKUP($C24,Rotations!$C$6:$K$30,3,FALSE)</f>
        <v>#N/A</v>
      </c>
      <c r="P24" s="81">
        <f>IF(($D24="S"),IF(PARTICIPANTS!$E23="P",IF((Q24&gt;0),RANK(Q24,Q$3:Q$27)-SUMPRODUCT(($D$3:$D$27&lt;&gt;$D24)*(Q$3:Q$27&gt;Q24)),IF(($D24="s"),COUNTIFS($D$3:$D$27,"=S",Q$3:Q$27,"&gt;0"),COUNTIFS($D$3:$D$27,"=J",Q$3:Q$27,"&gt;0"))+PARTICIPANTS!$B$31),PARTICIPANTS!$B$29+PARTICIPANTS!$B$31 ),IF(PARTICIPANTS!$E23="P",IF((Q24&gt;0),RANK(Q24,Q$3:Q$27)-SUMPRODUCT(($D$3:$D$27&lt;&gt;$D24)*(Q$3:Q$27&gt;Q24)),IF(($D24="s"),COUNTIFS($D$3:$D$27,"=S",Q$3:Q$27,"&gt;0"),COUNTIFS($D$3:$D$27,"=J",Q$3:Q$27,"&gt;0"))+PARTICIPANTS!$E$31),PARTICIPANTS!$E$29+PARTICIPANTS!$E$31 ))</f>
        <v>11</v>
      </c>
      <c r="Q24" s="81">
        <f t="shared" si="5"/>
        <v>1340</v>
      </c>
      <c r="R24" s="81">
        <f>'Sabaut Serge'!$D$41</f>
        <v>940</v>
      </c>
      <c r="S24" s="81">
        <f>COUNTIFS('Sabaut Serge'!$C$3:$C$40,"=S")</f>
        <v>2</v>
      </c>
      <c r="T24" s="81">
        <f>COUNTIFS('Sabaut Serge'!$C$3:$C$40,"=A")</f>
        <v>0</v>
      </c>
      <c r="U24" s="97" t="e">
        <f>VLOOKUP($C24,Rotations!$C$6:$K$30,4,FALSE)</f>
        <v>#N/A</v>
      </c>
      <c r="V24" s="81">
        <f>IF(($D24="S"),IF(PARTICIPANTS!$E23="P",IF((W24&gt;0),RANK(W24,W$3:W$27)-SUMPRODUCT(($D$3:$D$27&lt;&gt;$D24)*(W$3:W$27&gt;W24)),IF(($D24="s"),COUNTIFS($D$3:$D$27,"=S",W$3:W$27,"&gt;0"),COUNTIFS($D$3:$D$27,"=J",W$3:W$27,"&gt;0"))+PARTICIPANTS!$B$31),PARTICIPANTS!$B$29+PARTICIPANTS!$B$31 ),IF(PARTICIPANTS!$E23="P",IF((W24&gt;0),RANK(W24,W$3:W$27)-SUMPRODUCT(($D$3:$D$27&lt;&gt;$D24)*(W$3:W$27&gt;W24)),IF(($D24="s"),COUNTIFS($D$3:$D$27,"=S",W$3:W$27,"&gt;0"),COUNTIFS($D$3:$D$27,"=J",W$3:W$27,"&gt;0"))+PARTICIPANTS!$E$31),PARTICIPANTS!$E$29+PARTICIPANTS!$E$31 ))</f>
        <v>26</v>
      </c>
      <c r="W24" s="81">
        <f t="shared" si="6"/>
        <v>0</v>
      </c>
      <c r="X24" s="81">
        <f>'Sabaut Serge'!$F$41</f>
        <v>0</v>
      </c>
      <c r="Y24" s="81">
        <f>COUNTIFS('Sabaut Serge'!$E$3:$E$40,"=S")</f>
        <v>0</v>
      </c>
      <c r="Z24" s="81">
        <f>COUNTIFS('Sabaut Serge'!$E$3:$E$40,"=A")</f>
        <v>0</v>
      </c>
      <c r="AA24" s="97" t="e">
        <f>VLOOKUP($C24,Rotations!$C$6:$K$30,5,FALSE)</f>
        <v>#N/A</v>
      </c>
      <c r="AB24" s="81">
        <f>IF(($D24="S"),IF(PARTICIPANTS!$E23="P",IF((AC24&gt;0),RANK(AC24,AC$3:AC$27)-SUMPRODUCT(($D$3:$D$27&lt;&gt;$D24)*(AC$3:AC$27&gt;AC24)),IF(($D24="s"),COUNTIFS($D$3:$D$27,"=S",AC$3:AC$27,"&gt;0"),COUNTIFS($D$3:$D$27,"=J",AC$3:AC$27,"&gt;0"))+PARTICIPANTS!$B$31),PARTICIPANTS!$B$29+PARTICIPANTS!$B$31 ),IF(PARTICIPANTS!$E23="P",IF((AC24&gt;0),RANK(AC24,AC$3:AC$27)-SUMPRODUCT(($D$3:$D$27&lt;&gt;$D24)*(AC$3:AC$27&gt;AC24)),IF(($D24="s"),COUNTIFS($D$3:$D$27,"=S",AC$3:AC$27,"&gt;0"),COUNTIFS($D$3:$D$27,"=J",AC$3:AC$27,"&gt;0"))+PARTICIPANTS!$E$31),PARTICIPANTS!$E$29+PARTICIPANTS!$E$31 ))</f>
        <v>25</v>
      </c>
      <c r="AC24" s="81">
        <f t="shared" si="7"/>
        <v>0</v>
      </c>
      <c r="AD24" s="81">
        <f>'Sabaut Serge'!$H$41</f>
        <v>0</v>
      </c>
      <c r="AE24" s="81">
        <f>COUNTIFS('Sabaut Serge'!$G$3:$G$40,"=S")</f>
        <v>0</v>
      </c>
      <c r="AF24" s="81">
        <f>COUNTIFS('Sabaut Serge'!$G$3:$G$40,"=A")</f>
        <v>0</v>
      </c>
      <c r="AG24" s="97" t="e">
        <f>VLOOKUP($C24,Rotations!$C$6:$K$30,6,FALSE)</f>
        <v>#N/A</v>
      </c>
      <c r="AH24" s="81">
        <f>IF(($D24="S"),IF(PARTICIPANTS!$E23="P",IF((AI24&gt;0),RANK(AI24,AI$3:AI$27)-SUMPRODUCT(($D$3:$D$27&lt;&gt;$D24)*(AI$3:AI$27&gt;AI24)),IF(($D24="s"),COUNTIFS($D$3:$D$27,"=S",AI$3:AI$27,"&gt;0"),COUNTIFS($D$3:$D$27,"=J",AI$3:AI$27,"&gt;0"))+PARTICIPANTS!$B$31),PARTICIPANTS!$B$29+PARTICIPANTS!$B$31 ),IF(PARTICIPANTS!$E23="P",IF((AI24&gt;0),RANK(AI24,AI$3:AI$27)-SUMPRODUCT(($D$3:$D$27&lt;&gt;$D24)*(AI$3:AI$27&gt;AI24)),IF(($D24="s"),COUNTIFS($D$3:$D$27,"=S",AI$3:AI$27,"&gt;0"),COUNTIFS($D$3:$D$27,"=J",AI$3:AI$27,"&gt;0"))+PARTICIPANTS!$E$31),PARTICIPANTS!$E$29+PARTICIPANTS!$E$31 ))</f>
        <v>21</v>
      </c>
      <c r="AI24" s="81">
        <f t="shared" si="8"/>
        <v>0</v>
      </c>
      <c r="AJ24" s="81">
        <f>'Sabaut Serge'!$J$41</f>
        <v>0</v>
      </c>
      <c r="AK24" s="81">
        <f>COUNTIFS('Sabaut Serge'!$I$3:$I$40,"=S")</f>
        <v>0</v>
      </c>
      <c r="AL24" s="81">
        <f>COUNTIFS('Sabaut Serge'!$I$3:$I$40,"=A")</f>
        <v>0</v>
      </c>
      <c r="AM24" s="97" t="e">
        <f>VLOOKUP($C24,Rotations!$C$6:$K$30,7,FALSE)</f>
        <v>#N/A</v>
      </c>
      <c r="AN24" s="81">
        <f>IF(($D24="S"),IF(PARTICIPANTS!$E23="P",IF((AO24&gt;0),RANK(AO24,AO$3:AO$27)-SUMPRODUCT(($D$3:$D$27&lt;&gt;$D24)*(AO$3:AO$27&gt;AO24)),IF(($D24="s"),COUNTIFS($D$3:$D$27,"=S",AO$3:AO$27,"&gt;0"),COUNTIFS($D$3:$D$27,"=J",AO$3:AO$27,"&gt;0"))+PARTICIPANTS!$B$31),PARTICIPANTS!$B$29+PARTICIPANTS!$B$31 ),IF(PARTICIPANTS!$E23="P",IF((AO24&gt;0),RANK(AO24,AO$3:AO$27)-SUMPRODUCT(($D$3:$D$27&lt;&gt;$D24)*(AO$3:AO$27&gt;AO24)),IF(($D24="s"),COUNTIFS($D$3:$D$27,"=S",AO$3:AO$27,"&gt;0"),COUNTIFS($D$3:$D$27,"=J",AO$3:AO$27,"&gt;0"))+PARTICIPANTS!$E$31),PARTICIPANTS!$E$29+PARTICIPANTS!$E$31 ))</f>
        <v>22</v>
      </c>
      <c r="AO24" s="81">
        <f t="shared" si="9"/>
        <v>0</v>
      </c>
      <c r="AP24" s="81">
        <f>'Sabaut Serge'!$L$41</f>
        <v>0</v>
      </c>
      <c r="AQ24" s="81">
        <f>COUNTIFS('Sabaut Serge'!$K$3:$K$40,"=S")</f>
        <v>0</v>
      </c>
      <c r="AR24" s="81">
        <f>COUNTIFS('Sabaut Serge'!$K$3:$K$40,"=A")</f>
        <v>0</v>
      </c>
      <c r="AS24" s="97" t="e">
        <f>VLOOKUP($C24,Rotations!$C$6:$K$30,8,FALSE)</f>
        <v>#N/A</v>
      </c>
      <c r="AT24" s="81">
        <f>IF(($D24="S"),IF(PARTICIPANTS!$E23="P",IF((AU24&gt;0),RANK(AU24,AU$3:AU$27)-SUMPRODUCT(($D$3:$D$27&lt;&gt;$D24)*(AU$3:AU$27&gt;AU24)),IF(($D24="s"),COUNTIFS($D$3:$D$27,"=S",AU$3:AU$27,"&gt;0"),COUNTIFS($D$3:$D$27,"=J",AU$3:AU$27,"&gt;0"))+PARTICIPANTS!$B$31),PARTICIPANTS!$B$29+PARTICIPANTS!$B$31 ),IF(PARTICIPANTS!$E23="P",IF((AU24&gt;0),RANK(AU24,AU$3:AU$27)-SUMPRODUCT(($D$3:$D$27&lt;&gt;$D24)*(AU$3:AU$27&gt;AU24)),IF(($D24="s"),COUNTIFS($D$3:$D$27,"=S",AU$3:AU$27,"&gt;0"),COUNTIFS($D$3:$D$27,"=J",AU$3:AU$27,"&gt;0"))+PARTICIPANTS!$E$31),PARTICIPANTS!$E$29+PARTICIPANTS!$E$31 ))</f>
        <v>8</v>
      </c>
      <c r="AU24" s="81">
        <f t="shared" si="10"/>
        <v>800</v>
      </c>
      <c r="AV24" s="81">
        <f>'Sabaut Serge'!$N$41</f>
        <v>600</v>
      </c>
      <c r="AW24" s="81">
        <f>COUNTIFS('Sabaut Serge'!$M$3:$M$40,"=S")</f>
        <v>1</v>
      </c>
      <c r="AX24" s="81">
        <f>COUNTIFS('Sabaut Serge'!$M$3:$M$40,"=A")</f>
        <v>0</v>
      </c>
      <c r="AY24" s="97" t="e">
        <f>VLOOKUP($C24,Rotations!$C$6:$K$30,9,FALSE)</f>
        <v>#N/A</v>
      </c>
      <c r="AZ24" s="81">
        <f>IF(($D24="S"),IF(PARTICIPANTS!$E23="P",IF((BA24&gt;0),RANK(BA24,BA$3:BA$27)-SUMPRODUCT(($D$3:$D$27&lt;&gt;$D24)*(BA$3:BA$27&gt;BA24)),IF(($D24="s"),COUNTIFS($D$3:$D$27,"=S",BA$3:BA$27,"&gt;0"),COUNTIFS($D$3:$D$27,"=J",BA$3:BA$27,"&gt;0"))+PARTICIPANTS!$B$31),PARTICIPANTS!$B$29+PARTICIPANTS!$B$31 ),IF(PARTICIPANTS!$E23="P",IF((BA24&gt;0),RANK(BA24,BA$3:BA$27)-SUMPRODUCT(($D$3:$D$27&lt;&gt;$D24)*(BA$3:BA$27&gt;BA24)),IF(($D24="s"),COUNTIFS($D$3:$D$27,"=S",BA$3:BA$27,"&gt;0"),COUNTIFS($D$3:$D$27,"=J",BA$3:BA$27,"&gt;0"))+PARTICIPANTS!$E$31),PARTICIPANTS!$E$29+PARTICIPANTS!$E$31 ))</f>
        <v>8</v>
      </c>
      <c r="BA24" s="81">
        <f t="shared" si="11"/>
        <v>710</v>
      </c>
      <c r="BB24" s="81">
        <f>'Sabaut Serge'!$P$41</f>
        <v>510</v>
      </c>
      <c r="BC24" s="81">
        <f>COUNTIFS('Sabaut Serge'!$O$3:$O$40,"=S")</f>
        <v>1</v>
      </c>
      <c r="BD24" s="81">
        <f>COUNTIFS('Sabaut Serge'!$O$3:$O$40,"=A")</f>
        <v>0</v>
      </c>
    </row>
    <row r="25" spans="1:56" s="83" customFormat="1">
      <c r="A25" s="75">
        <f t="shared" si="0"/>
        <v>16</v>
      </c>
      <c r="B25" s="76">
        <v>23</v>
      </c>
      <c r="C25" s="77" t="str">
        <f>VLOOKUP(B25,PARTICIPANTS!$B$1:$E$26,2,FALSE)</f>
        <v>Scohy Bernard</v>
      </c>
      <c r="D25" s="77" t="str">
        <f>VLOOKUP($B25,PARTICIPANTS!$B$1:$E$26,3,FALSE)</f>
        <v>S</v>
      </c>
      <c r="E25" s="78">
        <f t="shared" si="1"/>
        <v>131</v>
      </c>
      <c r="F25" s="84">
        <v>0</v>
      </c>
      <c r="G25" s="79">
        <f t="shared" si="2"/>
        <v>4885</v>
      </c>
      <c r="H25" s="80">
        <f t="shared" si="3"/>
        <v>7</v>
      </c>
      <c r="I25" s="97" t="e">
        <f>VLOOKUP($C25,Rotations!$C$6:$K$30,2,FALSE)</f>
        <v>#N/A</v>
      </c>
      <c r="J25" s="81">
        <f>IF(($D25="S"),IF(PARTICIPANTS!$E24="P",IF((K25&gt;0),RANK(K25,K$3:K$27)-SUMPRODUCT(($D$3:$D$27&lt;&gt;$D25)*(K$3:K$27&gt;K25)),IF(($D25="s"),COUNTIFS($D$3:$D$27,"=S",K$3:K$27,"&gt;0"),COUNTIFS($D$3:$D$27,"=J",K$3:K$27,"&gt;0"))+PARTICIPANTS!$B$31),PARTICIPANTS!$B$29+PARTICIPANTS!$B$31 ),IF(PARTICIPANTS!$E24="P",IF((K25&gt;0),RANK(K25,K$3:K$27)-SUMPRODUCT(($D$3:$D$27&lt;&gt;$D25)*(K$3:K$27&gt;K25)),IF(($D25="s"),COUNTIFS($D$3:$D$27,"=S",K$3:K$27,"&gt;0"),COUNTIFS($D$3:$D$27,"=J",K$3:K$27,"&gt;0"))+PARTICIPANTS!$E$31),PARTICIPANTS!$E$29+PARTICIPANTS!$E$31 ))</f>
        <v>11</v>
      </c>
      <c r="K25" s="81">
        <f t="shared" si="4"/>
        <v>1395</v>
      </c>
      <c r="L25" s="81">
        <f>'Scohy Bernard'!$B$41</f>
        <v>995</v>
      </c>
      <c r="M25" s="82">
        <f>COUNTIFS('Scohy Bernard'!$A$3:$A$40,"=S")</f>
        <v>2</v>
      </c>
      <c r="N25" s="82">
        <f>COUNTIFS('Scohy Bernard'!$A$3:$A$40,"=A")</f>
        <v>0</v>
      </c>
      <c r="O25" s="97" t="e">
        <f>VLOOKUP($C25,Rotations!$C$6:$K$30,3,FALSE)</f>
        <v>#N/A</v>
      </c>
      <c r="P25" s="81">
        <f>IF(($D25="S"),IF(PARTICIPANTS!$E24="P",IF((Q25&gt;0),RANK(Q25,Q$3:Q$27)-SUMPRODUCT(($D$3:$D$27&lt;&gt;$D25)*(Q$3:Q$27&gt;Q25)),IF(($D25="s"),COUNTIFS($D$3:$D$27,"=S",Q$3:Q$27,"&gt;0"),COUNTIFS($D$3:$D$27,"=J",Q$3:Q$27,"&gt;0"))+PARTICIPANTS!$B$31),PARTICIPANTS!$B$29+PARTICIPANTS!$B$31 ),IF(PARTICIPANTS!$E24="P",IF((Q25&gt;0),RANK(Q25,Q$3:Q$27)-SUMPRODUCT(($D$3:$D$27&lt;&gt;$D25)*(Q$3:Q$27&gt;Q25)),IF(($D25="s"),COUNTIFS($D$3:$D$27,"=S",Q$3:Q$27,"&gt;0"),COUNTIFS($D$3:$D$27,"=J",Q$3:Q$27,"&gt;0"))+PARTICIPANTS!$E$31),PARTICIPANTS!$E$29+PARTICIPANTS!$E$31 ))</f>
        <v>29</v>
      </c>
      <c r="Q25" s="81">
        <f t="shared" si="5"/>
        <v>0</v>
      </c>
      <c r="R25" s="81">
        <f>'Scohy Bernard'!$D$41</f>
        <v>0</v>
      </c>
      <c r="S25" s="81">
        <f>COUNTIFS('Scohy Bernard'!$C$3:$C$40,"=S")</f>
        <v>0</v>
      </c>
      <c r="T25" s="81">
        <f>COUNTIFS('Scohy Bernard'!$C$3:$C$40,"=A")</f>
        <v>0</v>
      </c>
      <c r="U25" s="97" t="e">
        <f>VLOOKUP($C25,Rotations!$C$6:$K$30,4,FALSE)</f>
        <v>#N/A</v>
      </c>
      <c r="V25" s="81">
        <f>IF(($D25="S"),IF(PARTICIPANTS!$E24="P",IF((W25&gt;0),RANK(W25,W$3:W$27)-SUMPRODUCT(($D$3:$D$27&lt;&gt;$D25)*(W$3:W$27&gt;W25)),IF(($D25="s"),COUNTIFS($D$3:$D$27,"=S",W$3:W$27,"&gt;0"),COUNTIFS($D$3:$D$27,"=J",W$3:W$27,"&gt;0"))+PARTICIPANTS!$B$31),PARTICIPANTS!$B$29+PARTICIPANTS!$B$31 ),IF(PARTICIPANTS!$E24="P",IF((W25&gt;0),RANK(W25,W$3:W$27)-SUMPRODUCT(($D$3:$D$27&lt;&gt;$D25)*(W$3:W$27&gt;W25)),IF(($D25="s"),COUNTIFS($D$3:$D$27,"=S",W$3:W$27,"&gt;0"),COUNTIFS($D$3:$D$27,"=J",W$3:W$27,"&gt;0"))+PARTICIPANTS!$E$31),PARTICIPANTS!$E$29+PARTICIPANTS!$E$31 ))</f>
        <v>26</v>
      </c>
      <c r="W25" s="81">
        <f t="shared" si="6"/>
        <v>0</v>
      </c>
      <c r="X25" s="81">
        <f>'Scohy Bernard'!$F$41</f>
        <v>0</v>
      </c>
      <c r="Y25" s="81">
        <f>COUNTIFS('Scohy Bernard'!$E$3:$E$40,"=S")</f>
        <v>0</v>
      </c>
      <c r="Z25" s="81">
        <f>COUNTIFS('Scohy Bernard'!$E$3:$E$40,"=A")</f>
        <v>0</v>
      </c>
      <c r="AA25" s="97" t="e">
        <f>VLOOKUP($C25,Rotations!$C$6:$K$30,5,FALSE)</f>
        <v>#N/A</v>
      </c>
      <c r="AB25" s="81">
        <f>IF(($D25="S"),IF(PARTICIPANTS!$E24="P",IF((AC25&gt;0),RANK(AC25,AC$3:AC$27)-SUMPRODUCT(($D$3:$D$27&lt;&gt;$D25)*(AC$3:AC$27&gt;AC25)),IF(($D25="s"),COUNTIFS($D$3:$D$27,"=S",AC$3:AC$27,"&gt;0"),COUNTIFS($D$3:$D$27,"=J",AC$3:AC$27,"&gt;0"))+PARTICIPANTS!$B$31),PARTICIPANTS!$B$29+PARTICIPANTS!$B$31 ),IF(PARTICIPANTS!$E24="P",IF((AC25&gt;0),RANK(AC25,AC$3:AC$27)-SUMPRODUCT(($D$3:$D$27&lt;&gt;$D25)*(AC$3:AC$27&gt;AC25)),IF(($D25="s"),COUNTIFS($D$3:$D$27,"=S",AC$3:AC$27,"&gt;0"),COUNTIFS($D$3:$D$27,"=J",AC$3:AC$27,"&gt;0"))+PARTICIPANTS!$E$31),PARTICIPANTS!$E$29+PARTICIPANTS!$E$31 ))</f>
        <v>25</v>
      </c>
      <c r="AC25" s="81">
        <f t="shared" si="7"/>
        <v>0</v>
      </c>
      <c r="AD25" s="81">
        <f>'Scohy Bernard'!$H$41</f>
        <v>0</v>
      </c>
      <c r="AE25" s="81">
        <f>COUNTIFS('Scohy Bernard'!$G$3:$G$40,"=S")</f>
        <v>0</v>
      </c>
      <c r="AF25" s="81">
        <f>COUNTIFS('Scohy Bernard'!$G$3:$G$40,"=A")</f>
        <v>0</v>
      </c>
      <c r="AG25" s="97" t="e">
        <f>VLOOKUP($C25,Rotations!$C$6:$K$30,6,FALSE)</f>
        <v>#N/A</v>
      </c>
      <c r="AH25" s="81">
        <f>IF(($D25="S"),IF(PARTICIPANTS!$E24="P",IF((AI25&gt;0),RANK(AI25,AI$3:AI$27)-SUMPRODUCT(($D$3:$D$27&lt;&gt;$D25)*(AI$3:AI$27&gt;AI25)),IF(($D25="s"),COUNTIFS($D$3:$D$27,"=S",AI$3:AI$27,"&gt;0"),COUNTIFS($D$3:$D$27,"=J",AI$3:AI$27,"&gt;0"))+PARTICIPANTS!$B$31),PARTICIPANTS!$B$29+PARTICIPANTS!$B$31 ),IF(PARTICIPANTS!$E24="P",IF((AI25&gt;0),RANK(AI25,AI$3:AI$27)-SUMPRODUCT(($D$3:$D$27&lt;&gt;$D25)*(AI$3:AI$27&gt;AI25)),IF(($D25="s"),COUNTIFS($D$3:$D$27,"=S",AI$3:AI$27,"&gt;0"),COUNTIFS($D$3:$D$27,"=J",AI$3:AI$27,"&gt;0"))+PARTICIPANTS!$E$31),PARTICIPANTS!$E$29+PARTICIPANTS!$E$31 ))</f>
        <v>9</v>
      </c>
      <c r="AI25" s="81">
        <f t="shared" si="8"/>
        <v>785</v>
      </c>
      <c r="AJ25" s="81">
        <f>'Scohy Bernard'!$J$41</f>
        <v>585</v>
      </c>
      <c r="AK25" s="81">
        <f>COUNTIFS('Scohy Bernard'!$I$3:$I$40,"=S")</f>
        <v>1</v>
      </c>
      <c r="AL25" s="81">
        <f>COUNTIFS('Scohy Bernard'!$I$3:$I$40,"=A")</f>
        <v>0</v>
      </c>
      <c r="AM25" s="97" t="e">
        <f>VLOOKUP($C25,Rotations!$C$6:$K$30,7,FALSE)</f>
        <v>#N/A</v>
      </c>
      <c r="AN25" s="81">
        <f>IF(($D25="S"),IF(PARTICIPANTS!$E24="P",IF((AO25&gt;0),RANK(AO25,AO$3:AO$27)-SUMPRODUCT(($D$3:$D$27&lt;&gt;$D25)*(AO$3:AO$27&gt;AO25)),IF(($D25="s"),COUNTIFS($D$3:$D$27,"=S",AO$3:AO$27,"&gt;0"),COUNTIFS($D$3:$D$27,"=J",AO$3:AO$27,"&gt;0"))+PARTICIPANTS!$B$31),PARTICIPANTS!$B$29+PARTICIPANTS!$B$31 ),IF(PARTICIPANTS!$E24="P",IF((AO25&gt;0),RANK(AO25,AO$3:AO$27)-SUMPRODUCT(($D$3:$D$27&lt;&gt;$D25)*(AO$3:AO$27&gt;AO25)),IF(($D25="s"),COUNTIFS($D$3:$D$27,"=S",AO$3:AO$27,"&gt;0"),COUNTIFS($D$3:$D$27,"=J",AO$3:AO$27,"&gt;0"))+PARTICIPANTS!$E$31),PARTICIPANTS!$E$29+PARTICIPANTS!$E$31 ))</f>
        <v>5</v>
      </c>
      <c r="AO25" s="81">
        <f t="shared" si="9"/>
        <v>1380</v>
      </c>
      <c r="AP25" s="81">
        <f>'Scohy Bernard'!$L$41</f>
        <v>980</v>
      </c>
      <c r="AQ25" s="81">
        <f>COUNTIFS('Scohy Bernard'!$K$3:$K$40,"=S")</f>
        <v>2</v>
      </c>
      <c r="AR25" s="81">
        <f>COUNTIFS('Scohy Bernard'!$K$3:$K$40,"=A")</f>
        <v>0</v>
      </c>
      <c r="AS25" s="97" t="e">
        <f>VLOOKUP($C25,Rotations!$C$6:$K$30,8,FALSE)</f>
        <v>#N/A</v>
      </c>
      <c r="AT25" s="81">
        <f>IF(($D25="S"),IF(PARTICIPANTS!$E24="P",IF((AU25&gt;0),RANK(AU25,AU$3:AU$27)-SUMPRODUCT(($D$3:$D$27&lt;&gt;$D25)*(AU$3:AU$27&gt;AU25)),IF(($D25="s"),COUNTIFS($D$3:$D$27,"=S",AU$3:AU$27,"&gt;0"),COUNTIFS($D$3:$D$27,"=J",AU$3:AU$27,"&gt;0"))+PARTICIPANTS!$B$31),PARTICIPANTS!$B$29+PARTICIPANTS!$B$31 ),IF(PARTICIPANTS!$E24="P",IF((AU25&gt;0),RANK(AU25,AU$3:AU$27)-SUMPRODUCT(($D$3:$D$27&lt;&gt;$D25)*(AU$3:AU$27&gt;AU25)),IF(($D25="s"),COUNTIFS($D$3:$D$27,"=S",AU$3:AU$27,"&gt;0"),COUNTIFS($D$3:$D$27,"=J",AU$3:AU$27,"&gt;0"))+PARTICIPANTS!$E$31),PARTICIPANTS!$E$29+PARTICIPANTS!$E$31 ))</f>
        <v>13</v>
      </c>
      <c r="AU25" s="81">
        <f t="shared" si="10"/>
        <v>688</v>
      </c>
      <c r="AV25" s="81">
        <f>'Scohy Bernard'!$N$41</f>
        <v>488</v>
      </c>
      <c r="AW25" s="81">
        <f>COUNTIFS('Scohy Bernard'!$M$3:$M$40,"=S")</f>
        <v>1</v>
      </c>
      <c r="AX25" s="81">
        <f>COUNTIFS('Scohy Bernard'!$M$3:$M$40,"=A")</f>
        <v>0</v>
      </c>
      <c r="AY25" s="97" t="e">
        <f>VLOOKUP($C25,Rotations!$C$6:$K$30,9,FALSE)</f>
        <v>#N/A</v>
      </c>
      <c r="AZ25" s="81">
        <f>IF(($D25="S"),IF(PARTICIPANTS!$E24="P",IF((BA25&gt;0),RANK(BA25,BA$3:BA$27)-SUMPRODUCT(($D$3:$D$27&lt;&gt;$D25)*(BA$3:BA$27&gt;BA25)),IF(($D25="s"),COUNTIFS($D$3:$D$27,"=S",BA$3:BA$27,"&gt;0"),COUNTIFS($D$3:$D$27,"=J",BA$3:BA$27,"&gt;0"))+PARTICIPANTS!$B$31),PARTICIPANTS!$B$29+PARTICIPANTS!$B$31 ),IF(PARTICIPANTS!$E24="P",IF((BA25&gt;0),RANK(BA25,BA$3:BA$27)-SUMPRODUCT(($D$3:$D$27&lt;&gt;$D25)*(BA$3:BA$27&gt;BA25)),IF(($D25="s"),COUNTIFS($D$3:$D$27,"=S",BA$3:BA$27,"&gt;0"),COUNTIFS($D$3:$D$27,"=J",BA$3:BA$27,"&gt;0"))+PARTICIPANTS!$E$31),PARTICIPANTS!$E$29+PARTICIPANTS!$E$31 ))</f>
        <v>13</v>
      </c>
      <c r="BA25" s="81">
        <f t="shared" si="11"/>
        <v>637</v>
      </c>
      <c r="BB25" s="81">
        <f>'Scohy Bernard'!$P$41</f>
        <v>437</v>
      </c>
      <c r="BC25" s="81">
        <f>COUNTIFS('Scohy Bernard'!$O$3:$O$40,"=S")</f>
        <v>1</v>
      </c>
      <c r="BD25" s="81">
        <f>COUNTIFS('Scohy Bernard'!$O$3:$O$40,"=A")</f>
        <v>0</v>
      </c>
    </row>
    <row r="26" spans="1:56" s="83" customFormat="1">
      <c r="A26" s="75">
        <f t="shared" si="0"/>
        <v>23</v>
      </c>
      <c r="B26" s="76">
        <v>24</v>
      </c>
      <c r="C26" s="77" t="str">
        <f>VLOOKUP(B26,PARTICIPANTS!$B$1:$E$26,2,FALSE)</f>
        <v>Scohy Justine</v>
      </c>
      <c r="D26" s="77" t="str">
        <f>VLOOKUP($B26,PARTICIPANTS!$B$1:$E$26,3,FALSE)</f>
        <v>S</v>
      </c>
      <c r="E26" s="78">
        <f t="shared" si="1"/>
        <v>151</v>
      </c>
      <c r="F26" s="84">
        <v>0</v>
      </c>
      <c r="G26" s="79">
        <f t="shared" si="2"/>
        <v>2764</v>
      </c>
      <c r="H26" s="80">
        <f t="shared" si="3"/>
        <v>4</v>
      </c>
      <c r="I26" s="97" t="e">
        <f>VLOOKUP($C26,Rotations!$C$6:$K$30,2,FALSE)</f>
        <v>#N/A</v>
      </c>
      <c r="J26" s="81">
        <f>IF(($D26="S"),IF(PARTICIPANTS!$E25="P",IF((K26&gt;0),RANK(K26,K$3:K$27)-SUMPRODUCT(($D$3:$D$27&lt;&gt;$D26)*(K$3:K$27&gt;K26)),IF(($D26="s"),COUNTIFS($D$3:$D$27,"=S",K$3:K$27,"&gt;0"),COUNTIFS($D$3:$D$27,"=J",K$3:K$27,"&gt;0"))+PARTICIPANTS!$B$31),PARTICIPANTS!$B$29+PARTICIPANTS!$B$31 ),IF(PARTICIPANTS!$E25="P",IF((K26&gt;0),RANK(K26,K$3:K$27)-SUMPRODUCT(($D$3:$D$27&lt;&gt;$D26)*(K$3:K$27&gt;K26)),IF(($D26="s"),COUNTIFS($D$3:$D$27,"=S",K$3:K$27,"&gt;0"),COUNTIFS($D$3:$D$27,"=J",K$3:K$27,"&gt;0"))+PARTICIPANTS!$E$31),PARTICIPANTS!$E$29+PARTICIPANTS!$E$31 ))</f>
        <v>15</v>
      </c>
      <c r="K26" s="81">
        <f t="shared" si="4"/>
        <v>755</v>
      </c>
      <c r="L26" s="81">
        <f>'Scohy Justine'!$B$41</f>
        <v>555</v>
      </c>
      <c r="M26" s="82">
        <f>COUNTIFS('Scohy Justine'!$A$3:$A$40,"=S")</f>
        <v>1</v>
      </c>
      <c r="N26" s="82">
        <f>COUNTIFS('Scohy Justine'!$A$3:$A$40,"=A")</f>
        <v>0</v>
      </c>
      <c r="O26" s="97" t="e">
        <f>VLOOKUP($C26,Rotations!$C$6:$K$30,3,FALSE)</f>
        <v>#N/A</v>
      </c>
      <c r="P26" s="81">
        <f>IF(($D26="S"),IF(PARTICIPANTS!$E25="P",IF((Q26&gt;0),RANK(Q26,Q$3:Q$27)-SUMPRODUCT(($D$3:$D$27&lt;&gt;$D26)*(Q$3:Q$27&gt;Q26)),IF(($D26="s"),COUNTIFS($D$3:$D$27,"=S",Q$3:Q$27,"&gt;0"),COUNTIFS($D$3:$D$27,"=J",Q$3:Q$27,"&gt;0"))+PARTICIPANTS!$B$31),PARTICIPANTS!$B$29+PARTICIPANTS!$B$31 ),IF(PARTICIPANTS!$E25="P",IF((Q26&gt;0),RANK(Q26,Q$3:Q$27)-SUMPRODUCT(($D$3:$D$27&lt;&gt;$D26)*(Q$3:Q$27&gt;Q26)),IF(($D26="s"),COUNTIFS($D$3:$D$27,"=S",Q$3:Q$27,"&gt;0"),COUNTIFS($D$3:$D$27,"=J",Q$3:Q$27,"&gt;0"))+PARTICIPANTS!$E$31),PARTICIPANTS!$E$29+PARTICIPANTS!$E$31 ))</f>
        <v>17</v>
      </c>
      <c r="Q26" s="81">
        <f t="shared" si="5"/>
        <v>685</v>
      </c>
      <c r="R26" s="81">
        <f>'Scohy Justine'!$D$41</f>
        <v>485</v>
      </c>
      <c r="S26" s="81">
        <f>COUNTIFS('Scohy Justine'!$C$3:$C$40,"=S")</f>
        <v>1</v>
      </c>
      <c r="T26" s="81">
        <f>COUNTIFS('Scohy Justine'!$C$3:$C$40,"=A")</f>
        <v>0</v>
      </c>
      <c r="U26" s="97" t="e">
        <f>VLOOKUP($C26,Rotations!$C$6:$K$30,4,FALSE)</f>
        <v>#N/A</v>
      </c>
      <c r="V26" s="81">
        <f>IF(($D26="S"),IF(PARTICIPANTS!$E25="P",IF((W26&gt;0),RANK(W26,W$3:W$27)-SUMPRODUCT(($D$3:$D$27&lt;&gt;$D26)*(W$3:W$27&gt;W26)),IF(($D26="s"),COUNTIFS($D$3:$D$27,"=S",W$3:W$27,"&gt;0"),COUNTIFS($D$3:$D$27,"=J",W$3:W$27,"&gt;0"))+PARTICIPANTS!$B$31),PARTICIPANTS!$B$29+PARTICIPANTS!$B$31 ),IF(PARTICIPANTS!$E25="P",IF((W26&gt;0),RANK(W26,W$3:W$27)-SUMPRODUCT(($D$3:$D$27&lt;&gt;$D26)*(W$3:W$27&gt;W26)),IF(($D26="s"),COUNTIFS($D$3:$D$27,"=S",W$3:W$27,"&gt;0"),COUNTIFS($D$3:$D$27,"=J",W$3:W$27,"&gt;0"))+PARTICIPANTS!$E$31),PARTICIPANTS!$E$29+PARTICIPANTS!$E$31 ))</f>
        <v>26</v>
      </c>
      <c r="W26" s="81">
        <f t="shared" si="6"/>
        <v>0</v>
      </c>
      <c r="X26" s="81">
        <f>'Scohy Justine'!$F$41</f>
        <v>0</v>
      </c>
      <c r="Y26" s="81">
        <f>COUNTIFS('Scohy Justine'!$E$3:$E$40,"=S")</f>
        <v>0</v>
      </c>
      <c r="Z26" s="81">
        <f>COUNTIFS('Scohy Justine'!$E$3:$E$40,"=A")</f>
        <v>0</v>
      </c>
      <c r="AA26" s="97" t="e">
        <f>VLOOKUP($C26,Rotations!$C$6:$K$30,5,FALSE)</f>
        <v>#N/A</v>
      </c>
      <c r="AB26" s="81">
        <f>IF(($D26="S"),IF(PARTICIPANTS!$E25="P",IF((AC26&gt;0),RANK(AC26,AC$3:AC$27)-SUMPRODUCT(($D$3:$D$27&lt;&gt;$D26)*(AC$3:AC$27&gt;AC26)),IF(($D26="s"),COUNTIFS($D$3:$D$27,"=S",AC$3:AC$27,"&gt;0"),COUNTIFS($D$3:$D$27,"=J",AC$3:AC$27,"&gt;0"))+PARTICIPANTS!$B$31),PARTICIPANTS!$B$29+PARTICIPANTS!$B$31 ),IF(PARTICIPANTS!$E25="P",IF((AC26&gt;0),RANK(AC26,AC$3:AC$27)-SUMPRODUCT(($D$3:$D$27&lt;&gt;$D26)*(AC$3:AC$27&gt;AC26)),IF(($D26="s"),COUNTIFS($D$3:$D$27,"=S",AC$3:AC$27,"&gt;0"),COUNTIFS($D$3:$D$27,"=J",AC$3:AC$27,"&gt;0"))+PARTICIPANTS!$E$31),PARTICIPANTS!$E$29+PARTICIPANTS!$E$31 ))</f>
        <v>25</v>
      </c>
      <c r="AC26" s="81">
        <f t="shared" si="7"/>
        <v>0</v>
      </c>
      <c r="AD26" s="81">
        <f>'Scohy Justine'!$H$41</f>
        <v>0</v>
      </c>
      <c r="AE26" s="81">
        <f>COUNTIFS('Scohy Justine'!$G$3:$G$40,"=S")</f>
        <v>0</v>
      </c>
      <c r="AF26" s="81">
        <f>COUNTIFS('Scohy Justine'!$G$3:$G$40,"=A")</f>
        <v>0</v>
      </c>
      <c r="AG26" s="97" t="e">
        <f>VLOOKUP($C26,Rotations!$C$6:$K$30,6,FALSE)</f>
        <v>#N/A</v>
      </c>
      <c r="AH26" s="81">
        <f>IF(($D26="S"),IF(PARTICIPANTS!$E25="P",IF((AI26&gt;0),RANK(AI26,AI$3:AI$27)-SUMPRODUCT(($D$3:$D$27&lt;&gt;$D26)*(AI$3:AI$27&gt;AI26)),IF(($D26="s"),COUNTIFS($D$3:$D$27,"=S",AI$3:AI$27,"&gt;0"),COUNTIFS($D$3:$D$27,"=J",AI$3:AI$27,"&gt;0"))+PARTICIPANTS!$B$31),PARTICIPANTS!$B$29+PARTICIPANTS!$B$31 ),IF(PARTICIPANTS!$E25="P",IF((AI26&gt;0),RANK(AI26,AI$3:AI$27)-SUMPRODUCT(($D$3:$D$27&lt;&gt;$D26)*(AI$3:AI$27&gt;AI26)),IF(($D26="s"),COUNTIFS($D$3:$D$27,"=S",AI$3:AI$27,"&gt;0"),COUNTIFS($D$3:$D$27,"=J",AI$3:AI$27,"&gt;0"))+PARTICIPANTS!$E$31),PARTICIPANTS!$E$29+PARTICIPANTS!$E$31 ))</f>
        <v>21</v>
      </c>
      <c r="AI26" s="81">
        <f t="shared" si="8"/>
        <v>0</v>
      </c>
      <c r="AJ26" s="81">
        <f>'Scohy Justine'!$J$41</f>
        <v>0</v>
      </c>
      <c r="AK26" s="81">
        <f>COUNTIFS('Scohy Justine'!$I$3:$I$40,"=S")</f>
        <v>0</v>
      </c>
      <c r="AL26" s="81">
        <f>COUNTIFS('Scohy Justine'!$I$3:$I$40,"=A")</f>
        <v>0</v>
      </c>
      <c r="AM26" s="97" t="e">
        <f>VLOOKUP($C26,Rotations!$C$6:$K$30,7,FALSE)</f>
        <v>#N/A</v>
      </c>
      <c r="AN26" s="81">
        <f>IF(($D26="S"),IF(PARTICIPANTS!$E25="P",IF((AO26&gt;0),RANK(AO26,AO$3:AO$27)-SUMPRODUCT(($D$3:$D$27&lt;&gt;$D26)*(AO$3:AO$27&gt;AO26)),IF(($D26="s"),COUNTIFS($D$3:$D$27,"=S",AO$3:AO$27,"&gt;0"),COUNTIFS($D$3:$D$27,"=J",AO$3:AO$27,"&gt;0"))+PARTICIPANTS!$B$31),PARTICIPANTS!$B$29+PARTICIPANTS!$B$31 ),IF(PARTICIPANTS!$E25="P",IF((AO26&gt;0),RANK(AO26,AO$3:AO$27)-SUMPRODUCT(($D$3:$D$27&lt;&gt;$D26)*(AO$3:AO$27&gt;AO26)),IF(($D26="s"),COUNTIFS($D$3:$D$27,"=S",AO$3:AO$27,"&gt;0"),COUNTIFS($D$3:$D$27,"=J",AO$3:AO$27,"&gt;0"))+PARTICIPANTS!$E$31),PARTICIPANTS!$E$29+PARTICIPANTS!$E$31 ))</f>
        <v>10</v>
      </c>
      <c r="AO26" s="81">
        <f t="shared" si="9"/>
        <v>669</v>
      </c>
      <c r="AP26" s="81">
        <f>'Scohy Justine'!$L$41</f>
        <v>469</v>
      </c>
      <c r="AQ26" s="81">
        <f>COUNTIFS('Scohy Justine'!$K$3:$K$40,"=S")</f>
        <v>1</v>
      </c>
      <c r="AR26" s="81">
        <f>COUNTIFS('Scohy Justine'!$K$3:$K$40,"=A")</f>
        <v>0</v>
      </c>
      <c r="AS26" s="97" t="e">
        <f>VLOOKUP($C26,Rotations!$C$6:$K$30,8,FALSE)</f>
        <v>#N/A</v>
      </c>
      <c r="AT26" s="81">
        <f>IF(($D26="S"),IF(PARTICIPANTS!$E25="P",IF((AU26&gt;0),RANK(AU26,AU$3:AU$27)-SUMPRODUCT(($D$3:$D$27&lt;&gt;$D26)*(AU$3:AU$27&gt;AU26)),IF(($D26="s"),COUNTIFS($D$3:$D$27,"=S",AU$3:AU$27,"&gt;0"),COUNTIFS($D$3:$D$27,"=J",AU$3:AU$27,"&gt;0"))+PARTICIPANTS!$B$31),PARTICIPANTS!$B$29+PARTICIPANTS!$B$31 ),IF(PARTICIPANTS!$E25="P",IF((AU26&gt;0),RANK(AU26,AU$3:AU$27)-SUMPRODUCT(($D$3:$D$27&lt;&gt;$D26)*(AU$3:AU$27&gt;AU26)),IF(($D26="s"),COUNTIFS($D$3:$D$27,"=S",AU$3:AU$27,"&gt;0"),COUNTIFS($D$3:$D$27,"=J",AU$3:AU$27,"&gt;0"))+PARTICIPANTS!$E$31),PARTICIPANTS!$E$29+PARTICIPANTS!$E$31 ))</f>
        <v>15</v>
      </c>
      <c r="AU26" s="81">
        <f t="shared" si="10"/>
        <v>655</v>
      </c>
      <c r="AV26" s="81">
        <f>'Scohy Justine'!$N$41</f>
        <v>455</v>
      </c>
      <c r="AW26" s="81">
        <f>COUNTIFS('Scohy Justine'!$M$3:$M$40,"=S")</f>
        <v>1</v>
      </c>
      <c r="AX26" s="81">
        <f>COUNTIFS('Scohy Justine'!$M$3:$M$40,"=A")</f>
        <v>0</v>
      </c>
      <c r="AY26" s="97" t="e">
        <f>VLOOKUP($C26,Rotations!$C$6:$K$30,9,FALSE)</f>
        <v>#N/A</v>
      </c>
      <c r="AZ26" s="81">
        <f>IF(($D26="S"),IF(PARTICIPANTS!$E25="P",IF((BA26&gt;0),RANK(BA26,BA$3:BA$27)-SUMPRODUCT(($D$3:$D$27&lt;&gt;$D26)*(BA$3:BA$27&gt;BA26)),IF(($D26="s"),COUNTIFS($D$3:$D$27,"=S",BA$3:BA$27,"&gt;0"),COUNTIFS($D$3:$D$27,"=J",BA$3:BA$27,"&gt;0"))+PARTICIPANTS!$B$31),PARTICIPANTS!$B$29+PARTICIPANTS!$B$31 ),IF(PARTICIPANTS!$E25="P",IF((BA26&gt;0),RANK(BA26,BA$3:BA$27)-SUMPRODUCT(($D$3:$D$27&lt;&gt;$D26)*(BA$3:BA$27&gt;BA26)),IF(($D26="s"),COUNTIFS($D$3:$D$27,"=S",BA$3:BA$27,"&gt;0"),COUNTIFS($D$3:$D$27,"=J",BA$3:BA$27,"&gt;0"))+PARTICIPANTS!$E$31),PARTICIPANTS!$E$29+PARTICIPANTS!$E$31 ))</f>
        <v>22</v>
      </c>
      <c r="BA26" s="81">
        <f t="shared" si="11"/>
        <v>0</v>
      </c>
      <c r="BB26" s="81">
        <f>'Scohy Justine'!$P$41</f>
        <v>0</v>
      </c>
      <c r="BC26" s="81">
        <f>COUNTIFS('Scohy Justine'!$O$3:$O$40,"=S")</f>
        <v>0</v>
      </c>
      <c r="BD26" s="81">
        <f>COUNTIFS('Scohy Justine'!$O$3:$O$40,"=A")</f>
        <v>0</v>
      </c>
    </row>
    <row r="27" spans="1:56" s="83" customFormat="1">
      <c r="A27" s="75">
        <f t="shared" si="0"/>
        <v>2</v>
      </c>
      <c r="B27" s="76">
        <v>25</v>
      </c>
      <c r="C27" s="77" t="str">
        <f>VLOOKUP(B27,PARTICIPANTS!$B$1:$E$26,2,FALSE)</f>
        <v>VanMol Geert</v>
      </c>
      <c r="D27" s="77" t="str">
        <f>VLOOKUP($B27,PARTICIPANTS!$B$1:$E$26,3,FALSE)</f>
        <v>S</v>
      </c>
      <c r="E27" s="78">
        <f t="shared" si="1"/>
        <v>64</v>
      </c>
      <c r="F27" s="84">
        <v>0</v>
      </c>
      <c r="G27" s="79">
        <f t="shared" si="2"/>
        <v>10272</v>
      </c>
      <c r="H27" s="80">
        <f t="shared" si="3"/>
        <v>15</v>
      </c>
      <c r="I27" s="97" t="e">
        <f>VLOOKUP($C27,Rotations!$C$6:$K$30,2,FALSE)</f>
        <v>#N/A</v>
      </c>
      <c r="J27" s="81">
        <f>IF(($D27="S"),IF(PARTICIPANTS!$E26="P",IF((K27&gt;0),RANK(K27,K$3:K$27)-SUMPRODUCT(($D$3:$D$27&lt;&gt;$D27)*(K$3:K$27&gt;K27)),IF(($D27="s"),COUNTIFS($D$3:$D$27,"=S",K$3:K$27,"&gt;0"),COUNTIFS($D$3:$D$27,"=J",K$3:K$27,"&gt;0"))+PARTICIPANTS!$B$31),PARTICIPANTS!$B$29+PARTICIPANTS!$B$31 ),IF(PARTICIPANTS!$E26="P",IF((K27&gt;0),RANK(K27,K$3:K$27)-SUMPRODUCT(($D$3:$D$27&lt;&gt;$D27)*(K$3:K$27&gt;K27)),IF(($D27="s"),COUNTIFS($D$3:$D$27,"=S",K$3:K$27,"&gt;0"),COUNTIFS($D$3:$D$27,"=J",K$3:K$27,"&gt;0"))+PARTICIPANTS!$E$31),PARTICIPANTS!$E$29+PARTICIPANTS!$E$31 ))</f>
        <v>19</v>
      </c>
      <c r="K27" s="81">
        <f t="shared" si="4"/>
        <v>620</v>
      </c>
      <c r="L27" s="81">
        <f>'VanMol Geert'!$B$41</f>
        <v>420</v>
      </c>
      <c r="M27" s="82">
        <f>COUNTIFS('VanMol Geert'!$A$3:$A$40,"=S")</f>
        <v>1</v>
      </c>
      <c r="N27" s="82">
        <f>COUNTIFS('VanMol Geert'!$A$3:$A$40,"=A")</f>
        <v>0</v>
      </c>
      <c r="O27" s="97" t="e">
        <f>VLOOKUP($C27,Rotations!$C$6:$K$30,3,FALSE)</f>
        <v>#N/A</v>
      </c>
      <c r="P27" s="81">
        <f>IF(($D27="S"),IF(PARTICIPANTS!$E26="P",IF((Q27&gt;0),RANK(Q27,Q$3:Q$27)-SUMPRODUCT(($D$3:$D$27&lt;&gt;$D27)*(Q$3:Q$27&gt;Q27)),IF(($D27="s"),COUNTIFS($D$3:$D$27,"=S",Q$3:Q$27,"&gt;0"),COUNTIFS($D$3:$D$27,"=J",Q$3:Q$27,"&gt;0"))+PARTICIPANTS!$B$31),PARTICIPANTS!$B$29+PARTICIPANTS!$B$31 ),IF(PARTICIPANTS!$E26="P",IF((Q27&gt;0),RANK(Q27,Q$3:Q$27)-SUMPRODUCT(($D$3:$D$27&lt;&gt;$D27)*(Q$3:Q$27&gt;Q27)),IF(($D27="s"),COUNTIFS($D$3:$D$27,"=S",Q$3:Q$27,"&gt;0"),COUNTIFS($D$3:$D$27,"=J",Q$3:Q$27,"&gt;0"))+PARTICIPANTS!$E$31),PARTICIPANTS!$E$29+PARTICIPANTS!$E$31 ))</f>
        <v>9</v>
      </c>
      <c r="Q27" s="81">
        <f t="shared" si="5"/>
        <v>1385</v>
      </c>
      <c r="R27" s="81">
        <f>'VanMol Geert'!$D$41</f>
        <v>985</v>
      </c>
      <c r="S27" s="81">
        <f>COUNTIFS('VanMol Geert'!$C$3:$C$40,"=S")</f>
        <v>2</v>
      </c>
      <c r="T27" s="81">
        <f>COUNTIFS('VanMol Geert'!$C$3:$C$40,"=A")</f>
        <v>0</v>
      </c>
      <c r="U27" s="97" t="e">
        <f>VLOOKUP($C27,Rotations!$C$6:$K$30,4,FALSE)</f>
        <v>#N/A</v>
      </c>
      <c r="V27" s="81">
        <f>IF(($D27="S"),IF(PARTICIPANTS!$E26="P",IF((W27&gt;0),RANK(W27,W$3:W$27)-SUMPRODUCT(($D$3:$D$27&lt;&gt;$D27)*(W$3:W$27&gt;W27)),IF(($D27="s"),COUNTIFS($D$3:$D$27,"=S",W$3:W$27,"&gt;0"),COUNTIFS($D$3:$D$27,"=J",W$3:W$27,"&gt;0"))+PARTICIPANTS!$B$31),PARTICIPANTS!$B$29+PARTICIPANTS!$B$31 ),IF(PARTICIPANTS!$E26="P",IF((W27&gt;0),RANK(W27,W$3:W$27)-SUMPRODUCT(($D$3:$D$27&lt;&gt;$D27)*(W$3:W$27&gt;W27)),IF(($D27="s"),COUNTIFS($D$3:$D$27,"=S",W$3:W$27,"&gt;0"),COUNTIFS($D$3:$D$27,"=J",W$3:W$27,"&gt;0"))+PARTICIPANTS!$E$31),PARTICIPANTS!$E$29+PARTICIPANTS!$E$31 ))</f>
        <v>9</v>
      </c>
      <c r="W27" s="81">
        <f t="shared" si="6"/>
        <v>1285</v>
      </c>
      <c r="X27" s="81">
        <f>'VanMol Geert'!$F$41</f>
        <v>885</v>
      </c>
      <c r="Y27" s="81">
        <f>COUNTIFS('VanMol Geert'!$E$3:$E$40,"=S")</f>
        <v>2</v>
      </c>
      <c r="Z27" s="81">
        <f>COUNTIFS('VanMol Geert'!$E$3:$E$40,"=A")</f>
        <v>0</v>
      </c>
      <c r="AA27" s="97" t="e">
        <f>VLOOKUP($C27,Rotations!$C$6:$K$30,5,FALSE)</f>
        <v>#N/A</v>
      </c>
      <c r="AB27" s="81">
        <f>IF(($D27="S"),IF(PARTICIPANTS!$E26="P",IF((AC27&gt;0),RANK(AC27,AC$3:AC$27)-SUMPRODUCT(($D$3:$D$27&lt;&gt;$D27)*(AC$3:AC$27&gt;AC27)),IF(($D27="s"),COUNTIFS($D$3:$D$27,"=S",AC$3:AC$27,"&gt;0"),COUNTIFS($D$3:$D$27,"=J",AC$3:AC$27,"&gt;0"))+PARTICIPANTS!$B$31),PARTICIPANTS!$B$29+PARTICIPANTS!$B$31 ),IF(PARTICIPANTS!$E26="P",IF((AC27&gt;0),RANK(AC27,AC$3:AC$27)-SUMPRODUCT(($D$3:$D$27&lt;&gt;$D27)*(AC$3:AC$27&gt;AC27)),IF(($D27="s"),COUNTIFS($D$3:$D$27,"=S",AC$3:AC$27,"&gt;0"),COUNTIFS($D$3:$D$27,"=J",AC$3:AC$27,"&gt;0"))+PARTICIPANTS!$E$31),PARTICIPANTS!$E$29+PARTICIPANTS!$E$31 ))</f>
        <v>5</v>
      </c>
      <c r="AC27" s="81">
        <f t="shared" si="7"/>
        <v>2017</v>
      </c>
      <c r="AD27" s="81">
        <f>'VanMol Geert'!$H$41</f>
        <v>1417</v>
      </c>
      <c r="AE27" s="81">
        <f>COUNTIFS('VanMol Geert'!$G$3:$G$40,"=S")</f>
        <v>3</v>
      </c>
      <c r="AF27" s="81">
        <f>COUNTIFS('VanMol Geert'!$G$3:$G$40,"=A")</f>
        <v>0</v>
      </c>
      <c r="AG27" s="97" t="e">
        <f>VLOOKUP($C27,Rotations!$C$6:$K$30,6,FALSE)</f>
        <v>#N/A</v>
      </c>
      <c r="AH27" s="81">
        <f>IF(($D27="S"),IF(PARTICIPANTS!$E26="P",IF((AI27&gt;0),RANK(AI27,AI$3:AI$27)-SUMPRODUCT(($D$3:$D$27&lt;&gt;$D27)*(AI$3:AI$27&gt;AI27)),IF(($D27="s"),COUNTIFS($D$3:$D$27,"=S",AI$3:AI$27,"&gt;0"),COUNTIFS($D$3:$D$27,"=J",AI$3:AI$27,"&gt;0"))+PARTICIPANTS!$B$31),PARTICIPANTS!$B$29+PARTICIPANTS!$B$31 ),IF(PARTICIPANTS!$E26="P",IF((AI27&gt;0),RANK(AI27,AI$3:AI$27)-SUMPRODUCT(($D$3:$D$27&lt;&gt;$D27)*(AI$3:AI$27&gt;AI27)),IF(($D27="s"),COUNTIFS($D$3:$D$27,"=S",AI$3:AI$27,"&gt;0"),COUNTIFS($D$3:$D$27,"=J",AI$3:AI$27,"&gt;0"))+PARTICIPANTS!$E$31),PARTICIPANTS!$E$29+PARTICIPANTS!$E$31 ))</f>
        <v>3</v>
      </c>
      <c r="AI27" s="81">
        <f t="shared" si="8"/>
        <v>1424</v>
      </c>
      <c r="AJ27" s="81">
        <f>'VanMol Geert'!$J$41</f>
        <v>1024</v>
      </c>
      <c r="AK27" s="81">
        <f>COUNTIFS('VanMol Geert'!$I$3:$I$40,"=S")</f>
        <v>2</v>
      </c>
      <c r="AL27" s="81">
        <f>COUNTIFS('VanMol Geert'!$I$3:$I$40,"=A")</f>
        <v>0</v>
      </c>
      <c r="AM27" s="97" t="e">
        <f>VLOOKUP($C27,Rotations!$C$6:$K$30,7,FALSE)</f>
        <v>#N/A</v>
      </c>
      <c r="AN27" s="81">
        <f>IF(($D27="S"),IF(PARTICIPANTS!$E26="P",IF((AO27&gt;0),RANK(AO27,AO$3:AO$27)-SUMPRODUCT(($D$3:$D$27&lt;&gt;$D27)*(AO$3:AO$27&gt;AO27)),IF(($D27="s"),COUNTIFS($D$3:$D$27,"=S",AO$3:AO$27,"&gt;0"),COUNTIFS($D$3:$D$27,"=J",AO$3:AO$27,"&gt;0"))+PARTICIPANTS!$B$31),PARTICIPANTS!$B$29+PARTICIPANTS!$B$31 ),IF(PARTICIPANTS!$E26="P",IF((AO27&gt;0),RANK(AO27,AO$3:AO$27)-SUMPRODUCT(($D$3:$D$27&lt;&gt;$D27)*(AO$3:AO$27&gt;AO27)),IF(($D27="s"),COUNTIFS($D$3:$D$27,"=S",AO$3:AO$27,"&gt;0"),COUNTIFS($D$3:$D$27,"=J",AO$3:AO$27,"&gt;0"))+PARTICIPANTS!$E$31),PARTICIPANTS!$E$29+PARTICIPANTS!$E$31 ))</f>
        <v>11</v>
      </c>
      <c r="AO27" s="81">
        <f t="shared" si="9"/>
        <v>668</v>
      </c>
      <c r="AP27" s="81">
        <f>'VanMol Geert'!$L$41</f>
        <v>468</v>
      </c>
      <c r="AQ27" s="81">
        <f>COUNTIFS('VanMol Geert'!$K$3:$K$40,"=S")</f>
        <v>1</v>
      </c>
      <c r="AR27" s="81">
        <f>COUNTIFS('VanMol Geert'!$K$3:$K$40,"=A")</f>
        <v>0</v>
      </c>
      <c r="AS27" s="97" t="e">
        <f>VLOOKUP($C27,Rotations!$C$6:$K$30,8,FALSE)</f>
        <v>#N/A</v>
      </c>
      <c r="AT27" s="81">
        <f>IF(($D27="S"),IF(PARTICIPANTS!$E26="P",IF((AU27&gt;0),RANK(AU27,AU$3:AU$27)-SUMPRODUCT(($D$3:$D$27&lt;&gt;$D27)*(AU$3:AU$27&gt;AU27)),IF(($D27="s"),COUNTIFS($D$3:$D$27,"=S",AU$3:AU$27,"&gt;0"),COUNTIFS($D$3:$D$27,"=J",AU$3:AU$27,"&gt;0"))+PARTICIPANTS!$B$31),PARTICIPANTS!$B$29+PARTICIPANTS!$B$31 ),IF(PARTICIPANTS!$E26="P",IF((AU27&gt;0),RANK(AU27,AU$3:AU$27)-SUMPRODUCT(($D$3:$D$27&lt;&gt;$D27)*(AU$3:AU$27&gt;AU27)),IF(($D27="s"),COUNTIFS($D$3:$D$27,"=S",AU$3:AU$27,"&gt;0"),COUNTIFS($D$3:$D$27,"=J",AU$3:AU$27,"&gt;0"))+PARTICIPANTS!$E$31),PARTICIPANTS!$E$29+PARTICIPANTS!$E$31 ))</f>
        <v>5</v>
      </c>
      <c r="AU27" s="81">
        <f t="shared" si="10"/>
        <v>1383</v>
      </c>
      <c r="AV27" s="81">
        <f>'VanMol Geert'!$N$41</f>
        <v>983</v>
      </c>
      <c r="AW27" s="81">
        <f>COUNTIFS('VanMol Geert'!$M$3:$M$40,"=S")</f>
        <v>2</v>
      </c>
      <c r="AX27" s="81">
        <f>COUNTIFS('VanMol Geert'!$M$3:$M$40,"=A")</f>
        <v>0</v>
      </c>
      <c r="AY27" s="97" t="e">
        <f>VLOOKUP($C27,Rotations!$C$6:$K$30,9,FALSE)</f>
        <v>#N/A</v>
      </c>
      <c r="AZ27" s="81">
        <f>IF(($D27="S"),IF(PARTICIPANTS!$E26="P",IF((BA27&gt;0),RANK(BA27,BA$3:BA$27)-SUMPRODUCT(($D$3:$D$27&lt;&gt;$D27)*(BA$3:BA$27&gt;BA27)),IF(($D27="s"),COUNTIFS($D$3:$D$27,"=S",BA$3:BA$27,"&gt;0"),COUNTIFS($D$3:$D$27,"=J",BA$3:BA$27,"&gt;0"))+PARTICIPANTS!$B$31),PARTICIPANTS!$B$29+PARTICIPANTS!$B$31 ),IF(PARTICIPANTS!$E26="P",IF((BA27&gt;0),RANK(BA27,BA$3:BA$27)-SUMPRODUCT(($D$3:$D$27&lt;&gt;$D27)*(BA$3:BA$27&gt;BA27)),IF(($D27="s"),COUNTIFS($D$3:$D$27,"=S",BA$3:BA$27,"&gt;0"),COUNTIFS($D$3:$D$27,"=J",BA$3:BA$27,"&gt;0"))+PARTICIPANTS!$E$31),PARTICIPANTS!$E$29+PARTICIPANTS!$E$31 ))</f>
        <v>3</v>
      </c>
      <c r="BA27" s="81">
        <f t="shared" si="11"/>
        <v>1490</v>
      </c>
      <c r="BB27" s="81">
        <f>'VanMol Geert'!$P$41</f>
        <v>1090</v>
      </c>
      <c r="BC27" s="81">
        <f>COUNTIFS('VanMol Geert'!$O$3:$O$40,"=S")</f>
        <v>2</v>
      </c>
      <c r="BD27" s="81">
        <f>COUNTIFS('VanMol Geert'!$O$3:$O$40,"=A")</f>
        <v>0</v>
      </c>
    </row>
    <row r="28" spans="1:56">
      <c r="A28" s="5"/>
      <c r="B28" s="53"/>
      <c r="C28" s="53"/>
      <c r="D28" s="53"/>
      <c r="E28" s="23"/>
      <c r="F28" s="23"/>
      <c r="G28" s="25"/>
      <c r="H28" s="23"/>
      <c r="I28" s="23"/>
      <c r="J28" s="21"/>
      <c r="K28" s="22"/>
      <c r="L28" t="s">
        <v>31</v>
      </c>
      <c r="M28" s="72"/>
      <c r="N28" s="73"/>
      <c r="O28" s="21"/>
      <c r="P28" s="21"/>
      <c r="Q28" s="22"/>
      <c r="R28" s="22"/>
      <c r="S28" s="22"/>
      <c r="T28" s="22"/>
      <c r="U28" s="22"/>
      <c r="V28" s="21"/>
      <c r="W28" s="22"/>
      <c r="X28" s="22"/>
      <c r="Y28" s="22"/>
      <c r="Z28" s="21"/>
      <c r="AA28" s="21"/>
      <c r="AB28" s="21"/>
      <c r="AC28" s="21"/>
      <c r="AD28" s="21"/>
      <c r="AE28" s="22"/>
      <c r="AF28" s="21"/>
      <c r="AG28" s="21"/>
      <c r="AH28" s="21"/>
      <c r="AI28" s="21"/>
      <c r="AJ28" s="21"/>
      <c r="AK28" s="22"/>
      <c r="AL28" s="21"/>
      <c r="AM28" s="21"/>
      <c r="AN28" s="21"/>
      <c r="AO28" s="21"/>
      <c r="AP28" s="21"/>
      <c r="AQ28" s="22"/>
      <c r="AR28" s="21"/>
      <c r="AS28" s="21"/>
      <c r="AT28" s="21"/>
      <c r="AU28" s="21"/>
      <c r="AV28" s="21"/>
      <c r="AW28" s="22"/>
      <c r="AX28" s="21"/>
      <c r="AY28" s="21"/>
      <c r="AZ28" s="21"/>
      <c r="BA28" s="21"/>
      <c r="BB28" s="21"/>
      <c r="BC28" s="22"/>
      <c r="BD28" s="21"/>
    </row>
    <row r="29" spans="1:56">
      <c r="A29" s="14"/>
      <c r="B29" s="14"/>
      <c r="C29" s="51" t="s">
        <v>35</v>
      </c>
      <c r="D29" s="51"/>
      <c r="E29" s="20"/>
      <c r="F29" s="20"/>
      <c r="G29" s="27"/>
      <c r="H29" s="37">
        <f>SUM(H3:H27)</f>
        <v>256</v>
      </c>
      <c r="I29" s="37"/>
      <c r="J29" s="20"/>
      <c r="K29" s="27"/>
      <c r="L29" s="27"/>
      <c r="M29" s="74">
        <f>SUM(M3:M27)</f>
        <v>56</v>
      </c>
      <c r="N29" s="74">
        <f>SUM(N3:N27)</f>
        <v>0</v>
      </c>
      <c r="O29" s="37"/>
      <c r="P29" s="20"/>
      <c r="Q29" s="27"/>
      <c r="R29" s="27"/>
      <c r="S29" s="37">
        <f>SUM(S3:S27)</f>
        <v>36</v>
      </c>
      <c r="T29" s="37">
        <f>SUM(T3:T27)</f>
        <v>0</v>
      </c>
      <c r="U29" s="37"/>
      <c r="V29" s="20"/>
      <c r="W29" s="27"/>
      <c r="X29" s="27"/>
      <c r="Y29" s="37">
        <f>SUM(Y3:Y27)</f>
        <v>35</v>
      </c>
      <c r="Z29" s="37">
        <f>SUM(Z3:Z27)</f>
        <v>0</v>
      </c>
      <c r="AA29" s="37"/>
      <c r="AB29" s="20"/>
      <c r="AC29" s="20"/>
      <c r="AD29" s="20"/>
      <c r="AE29" s="37">
        <f>SUM(AE3:AE27)</f>
        <v>33</v>
      </c>
      <c r="AF29" s="37">
        <f>SUM(AF3:AF27)</f>
        <v>0</v>
      </c>
      <c r="AG29" s="97"/>
      <c r="AH29" s="20"/>
      <c r="AI29" s="20"/>
      <c r="AJ29" s="20"/>
      <c r="AK29" s="37">
        <f>SUM(AK3:AK27)</f>
        <v>22</v>
      </c>
      <c r="AL29" s="37">
        <f>SUM(AL3:AL27)</f>
        <v>0</v>
      </c>
      <c r="AM29" s="37"/>
      <c r="AN29" s="20"/>
      <c r="AO29" s="20"/>
      <c r="AP29" s="20"/>
      <c r="AQ29" s="37">
        <f>SUM(AQ3:AQ27)</f>
        <v>27</v>
      </c>
      <c r="AR29" s="37">
        <f>SUM(AR3:AR27)</f>
        <v>0</v>
      </c>
      <c r="AS29" s="37"/>
      <c r="AT29" s="20"/>
      <c r="AU29" s="20"/>
      <c r="AV29" s="20"/>
      <c r="AW29" s="37">
        <f>SUM(AW3:AW27)</f>
        <v>26</v>
      </c>
      <c r="AX29" s="37">
        <f>SUM(AX3:AX27)</f>
        <v>0</v>
      </c>
      <c r="AY29" s="37"/>
      <c r="AZ29" s="20"/>
      <c r="BA29" s="20"/>
      <c r="BB29" s="20"/>
      <c r="BC29" s="37">
        <f>SUM(BC3:BC27)</f>
        <v>21</v>
      </c>
      <c r="BD29" s="37">
        <f>SUM(BD3:BD27)</f>
        <v>0</v>
      </c>
    </row>
    <row r="32" spans="1:56">
      <c r="M32"/>
      <c r="N32"/>
    </row>
  </sheetData>
  <autoFilter ref="A2:BD29">
    <sortState ref="A3:BD29">
      <sortCondition ref="B2:B29"/>
    </sortState>
  </autoFilter>
  <mergeCells count="9">
    <mergeCell ref="AS1:AX1"/>
    <mergeCell ref="AY1:BD1"/>
    <mergeCell ref="E1:H1"/>
    <mergeCell ref="I1:N1"/>
    <mergeCell ref="O1:T1"/>
    <mergeCell ref="U1:Z1"/>
    <mergeCell ref="AA1:AF1"/>
    <mergeCell ref="AG1:AL1"/>
    <mergeCell ref="AM1:AR1"/>
  </mergeCells>
  <pageMargins left="0.23622047244094491" right="0.23622047244094491" top="0.74803149606299213" bottom="0.74803149606299213" header="0.31496062992125984" footer="0.31496062992125984"/>
  <pageSetup paperSize="9" scale="42" orientation="landscape" r:id="rId1"/>
  <headerFooter>
    <oddHeader>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Feuil50"/>
  <dimension ref="A1:P41"/>
  <sheetViews>
    <sheetView topLeftCell="E1" workbookViewId="0">
      <selection activeCell="Q4" sqref="Q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420</v>
      </c>
      <c r="C3" s="33" t="s">
        <v>49</v>
      </c>
      <c r="D3" s="33">
        <v>525</v>
      </c>
      <c r="E3" s="31" t="s">
        <v>49</v>
      </c>
      <c r="F3" s="31">
        <v>450</v>
      </c>
      <c r="G3" s="33" t="s">
        <v>49</v>
      </c>
      <c r="H3" s="33">
        <v>462</v>
      </c>
      <c r="I3" s="31" t="s">
        <v>49</v>
      </c>
      <c r="J3" s="31">
        <v>514</v>
      </c>
      <c r="K3" s="33" t="s">
        <v>49</v>
      </c>
      <c r="L3" s="33">
        <v>468</v>
      </c>
      <c r="M3" s="31" t="s">
        <v>49</v>
      </c>
      <c r="N3" s="31">
        <v>535</v>
      </c>
      <c r="O3" s="33" t="s">
        <v>49</v>
      </c>
      <c r="P3" s="33">
        <v>495</v>
      </c>
    </row>
    <row r="4" spans="1:16">
      <c r="A4" s="30"/>
      <c r="B4" s="31"/>
      <c r="C4" s="33" t="s">
        <v>49</v>
      </c>
      <c r="D4" s="33">
        <v>460</v>
      </c>
      <c r="E4" s="31" t="s">
        <v>49</v>
      </c>
      <c r="F4" s="31">
        <v>435</v>
      </c>
      <c r="G4" s="33" t="s">
        <v>49</v>
      </c>
      <c r="H4" s="33">
        <v>495</v>
      </c>
      <c r="I4" s="31" t="s">
        <v>49</v>
      </c>
      <c r="J4" s="31">
        <v>510</v>
      </c>
      <c r="K4" s="33"/>
      <c r="L4" s="33"/>
      <c r="M4" s="31" t="s">
        <v>49</v>
      </c>
      <c r="N4" s="31">
        <v>448</v>
      </c>
      <c r="O4" s="33" t="s">
        <v>49</v>
      </c>
      <c r="P4" s="33">
        <v>595</v>
      </c>
    </row>
    <row r="5" spans="1:16">
      <c r="A5" s="30"/>
      <c r="B5" s="31"/>
      <c r="C5" s="33"/>
      <c r="D5" s="33"/>
      <c r="E5" s="31"/>
      <c r="F5" s="31"/>
      <c r="G5" s="33" t="s">
        <v>49</v>
      </c>
      <c r="H5" s="33">
        <v>460</v>
      </c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1</v>
      </c>
      <c r="B41" s="56">
        <f>SUM(B3:B40)</f>
        <v>420</v>
      </c>
      <c r="C41" s="57">
        <f t="shared" ref="C41" si="0">COUNT(D3:D40)</f>
        <v>2</v>
      </c>
      <c r="D41" s="57">
        <f t="shared" ref="D41" si="1">SUM(D3:D40)</f>
        <v>985</v>
      </c>
      <c r="E41" s="56">
        <f t="shared" ref="E41" si="2">COUNT(F3:F40)</f>
        <v>2</v>
      </c>
      <c r="F41" s="56">
        <f t="shared" ref="F41" si="3">SUM(F3:F40)</f>
        <v>885</v>
      </c>
      <c r="G41" s="57">
        <f t="shared" ref="G41" si="4">COUNT(H3:H40)</f>
        <v>3</v>
      </c>
      <c r="H41" s="57">
        <f t="shared" ref="H41" si="5">SUM(H3:H40)</f>
        <v>1417</v>
      </c>
      <c r="I41" s="56">
        <f t="shared" ref="I41" si="6">COUNT(J3:J40)</f>
        <v>2</v>
      </c>
      <c r="J41" s="56">
        <f t="shared" ref="J41" si="7">SUM(J3:J40)</f>
        <v>1024</v>
      </c>
      <c r="K41" s="57">
        <f t="shared" ref="K41" si="8">COUNT(L3:L40)</f>
        <v>1</v>
      </c>
      <c r="L41" s="57">
        <f t="shared" ref="L41" si="9">SUM(L3:L40)</f>
        <v>468</v>
      </c>
      <c r="M41" s="56">
        <f t="shared" ref="M41" si="10">COUNT(N3:N40)</f>
        <v>2</v>
      </c>
      <c r="N41" s="56">
        <f t="shared" ref="N41" si="11">SUM(N3:N40)</f>
        <v>983</v>
      </c>
      <c r="O41" s="57">
        <f t="shared" ref="O41" si="12">COUNT(P3:P40)</f>
        <v>2</v>
      </c>
      <c r="P41" s="57">
        <f t="shared" ref="P41" si="13">SUM(P3:P40)</f>
        <v>1090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>
  <sheetPr codeName="Feuil26"/>
  <dimension ref="A1:B2"/>
  <sheetViews>
    <sheetView workbookViewId="0">
      <selection activeCell="K28" sqref="K28"/>
    </sheetView>
  </sheetViews>
  <sheetFormatPr baseColWidth="10" defaultRowHeight="12.75"/>
  <sheetData>
    <row r="1" spans="1:2">
      <c r="A1" t="s">
        <v>48</v>
      </c>
      <c r="B1" t="s">
        <v>51</v>
      </c>
    </row>
    <row r="2" spans="1:2">
      <c r="A2" t="s">
        <v>49</v>
      </c>
      <c r="B2" t="s"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5"/>
  <dimension ref="A2:G30"/>
  <sheetViews>
    <sheetView tabSelected="1" workbookViewId="0">
      <selection activeCell="D6" sqref="D6"/>
    </sheetView>
  </sheetViews>
  <sheetFormatPr baseColWidth="10" defaultRowHeight="12.75"/>
  <cols>
    <col min="3" max="3" width="19.28515625" bestFit="1" customWidth="1"/>
  </cols>
  <sheetData>
    <row r="2" spans="1:7">
      <c r="A2" s="26" t="s">
        <v>54</v>
      </c>
      <c r="B2" s="26" t="s">
        <v>0</v>
      </c>
      <c r="C2" s="26" t="s">
        <v>37</v>
      </c>
      <c r="D2" s="26" t="s">
        <v>53</v>
      </c>
      <c r="E2" s="26" t="s">
        <v>56</v>
      </c>
      <c r="F2" s="26" t="s">
        <v>34</v>
      </c>
      <c r="G2" s="26" t="s">
        <v>55</v>
      </c>
    </row>
    <row r="3" spans="1:7">
      <c r="A3" s="26">
        <v>1</v>
      </c>
      <c r="B3" s="51">
        <v>20</v>
      </c>
      <c r="C3" s="51" t="str">
        <f>VLOOKUP(B3,PARTICIPANTS!$B$1:$E$26,2,FALSE)</f>
        <v>Lorquet Julien</v>
      </c>
      <c r="D3" s="37">
        <f>'Classement Final'!E22</f>
        <v>41</v>
      </c>
      <c r="E3" s="37">
        <f>'Classement Final'!F22</f>
        <v>0</v>
      </c>
      <c r="F3" s="37">
        <f>'Classement Final'!G22</f>
        <v>14869</v>
      </c>
      <c r="G3" s="37">
        <f>'Classement Final'!H22</f>
        <v>22</v>
      </c>
    </row>
    <row r="4" spans="1:7">
      <c r="A4" s="26">
        <v>2</v>
      </c>
      <c r="B4" s="51">
        <v>25</v>
      </c>
      <c r="C4" s="51" t="str">
        <f>VLOOKUP(B4,PARTICIPANTS!$B$1:$E$26,2,FALSE)</f>
        <v>VanMol Geert</v>
      </c>
      <c r="D4" s="37">
        <f>'Classement Final'!E27</f>
        <v>64</v>
      </c>
      <c r="E4" s="37">
        <f>'Classement Final'!F27</f>
        <v>0</v>
      </c>
      <c r="F4" s="37">
        <f>'Classement Final'!G27</f>
        <v>10272</v>
      </c>
      <c r="G4" s="37">
        <f>'Classement Final'!H27</f>
        <v>15</v>
      </c>
    </row>
    <row r="5" spans="1:7">
      <c r="A5" s="26">
        <v>3</v>
      </c>
      <c r="B5" s="51">
        <v>21</v>
      </c>
      <c r="C5" s="51" t="str">
        <f>VLOOKUP(B5,PARTICIPANTS!$B$1:$E$26,2,FALSE)</f>
        <v>Ruisseau Olivier</v>
      </c>
      <c r="D5" s="37">
        <f>'Classement Final'!E23</f>
        <v>66</v>
      </c>
      <c r="E5" s="37">
        <f>'Classement Final'!F23</f>
        <v>0</v>
      </c>
      <c r="F5" s="37">
        <f>'Classement Final'!G23</f>
        <v>11596</v>
      </c>
      <c r="G5" s="37">
        <f>'Classement Final'!H23</f>
        <v>16</v>
      </c>
    </row>
    <row r="6" spans="1:7">
      <c r="A6" s="26">
        <v>4</v>
      </c>
      <c r="B6" s="51">
        <v>4</v>
      </c>
      <c r="C6" s="51" t="str">
        <f>VLOOKUP(B6,PARTICIPANTS!$B$1:$E$26,2,FALSE)</f>
        <v>Briquemont Mathias</v>
      </c>
      <c r="D6" s="37">
        <f>'Classement Final'!E6</f>
        <v>69</v>
      </c>
      <c r="E6" s="37">
        <f>'Classement Final'!F6</f>
        <v>0</v>
      </c>
      <c r="F6" s="37">
        <f>'Classement Final'!G6</f>
        <v>12326</v>
      </c>
      <c r="G6" s="37">
        <f>'Classement Final'!H6</f>
        <v>18</v>
      </c>
    </row>
    <row r="7" spans="1:7">
      <c r="A7" s="26">
        <v>5</v>
      </c>
      <c r="B7" s="51">
        <v>9</v>
      </c>
      <c r="C7" s="51" t="str">
        <f>VLOOKUP(B7,PARTICIPANTS!$B$1:$E$26,2,FALSE)</f>
        <v>Destiné Martin</v>
      </c>
      <c r="D7" s="37">
        <f>'Classement Final'!E11</f>
        <v>69</v>
      </c>
      <c r="E7" s="37">
        <f>'Classement Final'!F11</f>
        <v>0</v>
      </c>
      <c r="F7" s="37">
        <f>'Classement Final'!G11</f>
        <v>13186</v>
      </c>
      <c r="G7" s="37">
        <f>'Classement Final'!H11</f>
        <v>19</v>
      </c>
    </row>
    <row r="8" spans="1:7">
      <c r="A8" s="26">
        <v>6</v>
      </c>
      <c r="B8" s="51">
        <v>17</v>
      </c>
      <c r="C8" s="51" t="str">
        <f>VLOOKUP(B8,PARTICIPANTS!$B$1:$E$26,2,FALSE)</f>
        <v>Jamagne Thierry</v>
      </c>
      <c r="D8" s="37">
        <f>'Classement Final'!E19</f>
        <v>84</v>
      </c>
      <c r="E8" s="37">
        <f>'Classement Final'!F19</f>
        <v>0</v>
      </c>
      <c r="F8" s="37">
        <f>'Classement Final'!G19</f>
        <v>9627</v>
      </c>
      <c r="G8" s="37">
        <f>'Classement Final'!H19</f>
        <v>14</v>
      </c>
    </row>
    <row r="9" spans="1:7">
      <c r="A9" s="26">
        <v>7</v>
      </c>
      <c r="B9" s="51">
        <v>2</v>
      </c>
      <c r="C9" s="51" t="str">
        <f>VLOOKUP(B9,PARTICIPANTS!$B$1:$E$26,2,FALSE)</f>
        <v>Aguado Nicolas</v>
      </c>
      <c r="D9" s="37">
        <f>'Classement Final'!E4</f>
        <v>98</v>
      </c>
      <c r="E9" s="37">
        <f>'Classement Final'!F4</f>
        <v>0</v>
      </c>
      <c r="F9" s="37">
        <f>'Classement Final'!G4</f>
        <v>8137</v>
      </c>
      <c r="G9" s="37">
        <f>'Classement Final'!H4</f>
        <v>12</v>
      </c>
    </row>
    <row r="10" spans="1:7">
      <c r="A10" s="26">
        <v>8</v>
      </c>
      <c r="B10" s="51">
        <v>14</v>
      </c>
      <c r="C10" s="51" t="str">
        <f>VLOOKUP(B10,PARTICIPANTS!$B$1:$E$26,2,FALSE)</f>
        <v>Frison Fabian</v>
      </c>
      <c r="D10" s="37">
        <f>'Classement Final'!E16</f>
        <v>102</v>
      </c>
      <c r="E10" s="37">
        <f>'Classement Final'!F16</f>
        <v>0</v>
      </c>
      <c r="F10" s="37">
        <f>'Classement Final'!G16</f>
        <v>7336</v>
      </c>
      <c r="G10" s="37">
        <f>'Classement Final'!H16</f>
        <v>11</v>
      </c>
    </row>
    <row r="11" spans="1:7">
      <c r="A11" s="26">
        <v>9</v>
      </c>
      <c r="B11" s="51">
        <v>15</v>
      </c>
      <c r="C11" s="51" t="str">
        <f>VLOOKUP(B11,PARTICIPANTS!$B$1:$E$26,2,FALSE)</f>
        <v>Habran Jérémy</v>
      </c>
      <c r="D11" s="37">
        <f>'Classement Final'!E17</f>
        <v>103</v>
      </c>
      <c r="E11" s="37">
        <f>'Classement Final'!F17</f>
        <v>0</v>
      </c>
      <c r="F11" s="37">
        <f>'Classement Final'!G17</f>
        <v>6803</v>
      </c>
      <c r="G11" s="37">
        <f>'Classement Final'!H17</f>
        <v>10</v>
      </c>
    </row>
    <row r="12" spans="1:7">
      <c r="A12" s="26">
        <v>10</v>
      </c>
      <c r="B12" s="51">
        <v>11</v>
      </c>
      <c r="C12" s="51" t="str">
        <f>VLOOKUP(B12,PARTICIPANTS!$B$1:$E$26,2,FALSE)</f>
        <v>DiMarco David</v>
      </c>
      <c r="D12" s="37">
        <f>'Classement Final'!E13</f>
        <v>105</v>
      </c>
      <c r="E12" s="37">
        <f>'Classement Final'!F13</f>
        <v>0</v>
      </c>
      <c r="F12" s="37">
        <f>'Classement Final'!G13</f>
        <v>9137</v>
      </c>
      <c r="G12" s="37">
        <f>'Classement Final'!H13</f>
        <v>13</v>
      </c>
    </row>
    <row r="13" spans="1:7">
      <c r="A13" s="26">
        <v>11</v>
      </c>
      <c r="B13" s="51">
        <v>3</v>
      </c>
      <c r="C13" s="51" t="str">
        <f>VLOOKUP(B13,PARTICIPANTS!$B$1:$E$26,2,FALSE)</f>
        <v>Bebelmans Ghislain</v>
      </c>
      <c r="D13" s="37">
        <f>'Classement Final'!E5</f>
        <v>107</v>
      </c>
      <c r="E13" s="37">
        <f>'Classement Final'!F5</f>
        <v>0</v>
      </c>
      <c r="F13" s="37">
        <f>'Classement Final'!G5</f>
        <v>6791</v>
      </c>
      <c r="G13" s="37">
        <f>'Classement Final'!H5</f>
        <v>10</v>
      </c>
    </row>
    <row r="14" spans="1:7">
      <c r="A14" s="26">
        <v>12</v>
      </c>
      <c r="B14" s="51">
        <v>16</v>
      </c>
      <c r="C14" s="51" t="str">
        <f>VLOOKUP(B14,PARTICIPANTS!$B$1:$E$26,2,FALSE)</f>
        <v>Hockers  Thierry</v>
      </c>
      <c r="D14" s="37">
        <f>'Classement Final'!E18</f>
        <v>114</v>
      </c>
      <c r="E14" s="37">
        <f>'Classement Final'!F18</f>
        <v>0</v>
      </c>
      <c r="F14" s="37">
        <f>'Classement Final'!G18</f>
        <v>6620</v>
      </c>
      <c r="G14" s="37">
        <f>'Classement Final'!H18</f>
        <v>10</v>
      </c>
    </row>
    <row r="15" spans="1:7">
      <c r="A15" s="26">
        <v>13</v>
      </c>
      <c r="B15" s="51">
        <v>10</v>
      </c>
      <c r="C15" s="51" t="str">
        <f>VLOOKUP(B15,PARTICIPANTS!$B$1:$E$26,2,FALSE)</f>
        <v>Devooght Giani</v>
      </c>
      <c r="D15" s="37">
        <f>'Classement Final'!E12</f>
        <v>120</v>
      </c>
      <c r="E15" s="37">
        <f>'Classement Final'!F12</f>
        <v>0</v>
      </c>
      <c r="F15" s="37">
        <f>'Classement Final'!G12</f>
        <v>6810</v>
      </c>
      <c r="G15" s="37">
        <f>'Classement Final'!H12</f>
        <v>10</v>
      </c>
    </row>
    <row r="16" spans="1:7">
      <c r="A16" s="26">
        <v>14</v>
      </c>
      <c r="B16" s="51">
        <v>7</v>
      </c>
      <c r="C16" s="51" t="str">
        <f>VLOOKUP(B16,PARTICIPANTS!$B$1:$E$26,2,FALSE)</f>
        <v>Dequinze Benoit</v>
      </c>
      <c r="D16" s="37">
        <f>'Classement Final'!E9</f>
        <v>127</v>
      </c>
      <c r="E16" s="37">
        <f>'Classement Final'!F9</f>
        <v>0</v>
      </c>
      <c r="F16" s="37">
        <f>'Classement Final'!G9</f>
        <v>5567</v>
      </c>
      <c r="G16" s="37">
        <f>'Classement Final'!H9</f>
        <v>8</v>
      </c>
    </row>
    <row r="17" spans="1:7">
      <c r="A17" s="26">
        <v>15</v>
      </c>
      <c r="B17" s="51">
        <v>8</v>
      </c>
      <c r="C17" s="51" t="str">
        <f>VLOOKUP(B17,PARTICIPANTS!$B$1:$E$26,2,FALSE)</f>
        <v>Destexhe Benoît</v>
      </c>
      <c r="D17" s="37">
        <f>'Classement Final'!E10</f>
        <v>130</v>
      </c>
      <c r="E17" s="37">
        <f>'Classement Final'!F10</f>
        <v>0</v>
      </c>
      <c r="F17" s="37">
        <f>'Classement Final'!G10</f>
        <v>5412</v>
      </c>
      <c r="G17" s="37">
        <f>'Classement Final'!H10</f>
        <v>8</v>
      </c>
    </row>
    <row r="18" spans="1:7">
      <c r="A18" s="26">
        <v>16</v>
      </c>
      <c r="B18" s="51">
        <v>23</v>
      </c>
      <c r="C18" s="51" t="str">
        <f>VLOOKUP(B18,PARTICIPANTS!$B$1:$E$26,2,FALSE)</f>
        <v>Scohy Bernard</v>
      </c>
      <c r="D18" s="37">
        <f>'Classement Final'!E25</f>
        <v>131</v>
      </c>
      <c r="E18" s="37">
        <f>'Classement Final'!F25</f>
        <v>0</v>
      </c>
      <c r="F18" s="37">
        <f>'Classement Final'!G25</f>
        <v>4885</v>
      </c>
      <c r="G18" s="37">
        <f>'Classement Final'!H25</f>
        <v>7</v>
      </c>
    </row>
    <row r="19" spans="1:7">
      <c r="A19" s="26">
        <v>17</v>
      </c>
      <c r="B19" s="51">
        <v>18</v>
      </c>
      <c r="C19" s="51" t="str">
        <f>VLOOKUP(B19,PARTICIPANTS!$B$1:$E$26,2,FALSE)</f>
        <v>Lambert Jacques</v>
      </c>
      <c r="D19" s="37">
        <f>'Classement Final'!E20</f>
        <v>132</v>
      </c>
      <c r="E19" s="37">
        <f>'Classement Final'!F20</f>
        <v>0</v>
      </c>
      <c r="F19" s="37">
        <f>'Classement Final'!G20</f>
        <v>4728</v>
      </c>
      <c r="G19" s="37">
        <f>'Classement Final'!H20</f>
        <v>7</v>
      </c>
    </row>
    <row r="20" spans="1:7">
      <c r="A20" s="26">
        <v>18</v>
      </c>
      <c r="B20" s="51">
        <v>12</v>
      </c>
      <c r="C20" s="51" t="str">
        <f>VLOOKUP(B20,PARTICIPANTS!$B$1:$E$26,2,FALSE)</f>
        <v>Dockier Fabrice</v>
      </c>
      <c r="D20" s="37">
        <f>'Classement Final'!E14</f>
        <v>134</v>
      </c>
      <c r="E20" s="37">
        <f>'Classement Final'!F14</f>
        <v>0</v>
      </c>
      <c r="F20" s="37">
        <f>'Classement Final'!G14</f>
        <v>6617</v>
      </c>
      <c r="G20" s="37">
        <f>'Classement Final'!H14</f>
        <v>10</v>
      </c>
    </row>
    <row r="21" spans="1:7">
      <c r="A21" s="26">
        <v>20</v>
      </c>
      <c r="B21" s="51">
        <v>6</v>
      </c>
      <c r="C21" s="51" t="str">
        <f>VLOOKUP(B21,PARTICIPANTS!$B$1:$E$26,2,FALSE)</f>
        <v>Coquette Arthur</v>
      </c>
      <c r="D21" s="37">
        <f>'Classement Final'!E8</f>
        <v>139</v>
      </c>
      <c r="E21" s="37">
        <f>'Classement Final'!F8</f>
        <v>0</v>
      </c>
      <c r="F21" s="37">
        <f>'Classement Final'!G8</f>
        <v>4012</v>
      </c>
      <c r="G21" s="37">
        <f>'Classement Final'!H8</f>
        <v>6</v>
      </c>
    </row>
    <row r="22" spans="1:7">
      <c r="A22" s="26">
        <v>21</v>
      </c>
      <c r="B22" s="51">
        <v>19</v>
      </c>
      <c r="C22" s="51" t="str">
        <f>VLOOKUP(B22,PARTICIPANTS!$B$1:$E$26,2,FALSE)</f>
        <v>Leboutte Loïc</v>
      </c>
      <c r="D22" s="37">
        <f>'Classement Final'!E21</f>
        <v>139</v>
      </c>
      <c r="E22" s="37">
        <f>'Classement Final'!F21</f>
        <v>0</v>
      </c>
      <c r="F22" s="37">
        <f>'Classement Final'!G21</f>
        <v>5667</v>
      </c>
      <c r="G22" s="37">
        <f>'Classement Final'!H21</f>
        <v>8</v>
      </c>
    </row>
    <row r="23" spans="1:7">
      <c r="A23" s="26">
        <v>19</v>
      </c>
      <c r="B23" s="51">
        <v>22</v>
      </c>
      <c r="C23" s="51" t="str">
        <f>VLOOKUP(B23,PARTICIPANTS!$B$1:$E$26,2,FALSE)</f>
        <v>Sabaut Serge</v>
      </c>
      <c r="D23" s="37">
        <f>'Classement Final'!E24</f>
        <v>139</v>
      </c>
      <c r="E23" s="37">
        <f>'Classement Final'!F24</f>
        <v>0</v>
      </c>
      <c r="F23" s="37">
        <f>'Classement Final'!G24</f>
        <v>3480</v>
      </c>
      <c r="G23" s="37">
        <f>'Classement Final'!H24</f>
        <v>5</v>
      </c>
    </row>
    <row r="24" spans="1:7">
      <c r="A24" s="26">
        <v>22</v>
      </c>
      <c r="B24" s="51">
        <v>5</v>
      </c>
      <c r="C24" s="51" t="str">
        <f>VLOOKUP(B24,PARTICIPANTS!$B$1:$E$26,2,FALSE)</f>
        <v>Bruninx Jean-Luc</v>
      </c>
      <c r="D24" s="37">
        <f>'Classement Final'!E7</f>
        <v>140</v>
      </c>
      <c r="E24" s="37">
        <f>'Classement Final'!F7</f>
        <v>0</v>
      </c>
      <c r="F24" s="37">
        <f>'Classement Final'!G7</f>
        <v>3967</v>
      </c>
      <c r="G24" s="37">
        <f>'Classement Final'!H7</f>
        <v>6</v>
      </c>
    </row>
    <row r="25" spans="1:7">
      <c r="A25" s="26">
        <v>23</v>
      </c>
      <c r="B25" s="51">
        <v>1</v>
      </c>
      <c r="C25" s="51" t="str">
        <f>VLOOKUP(B25,PARTICIPANTS!$B$1:$E$26,2,FALSE)</f>
        <v>Adam Christophe</v>
      </c>
      <c r="D25" s="37">
        <f>'Classement Final'!E3</f>
        <v>151</v>
      </c>
      <c r="E25" s="37">
        <f>'Classement Final'!F3</f>
        <v>0</v>
      </c>
      <c r="F25" s="37">
        <f>'Classement Final'!G3</f>
        <v>4586</v>
      </c>
      <c r="G25" s="37">
        <f>'Classement Final'!H3</f>
        <v>7</v>
      </c>
    </row>
    <row r="26" spans="1:7">
      <c r="A26" s="26">
        <v>24</v>
      </c>
      <c r="B26" s="51">
        <v>24</v>
      </c>
      <c r="C26" s="51" t="str">
        <f>VLOOKUP(B26,PARTICIPANTS!$B$1:$E$26,2,FALSE)</f>
        <v>Scohy Justine</v>
      </c>
      <c r="D26" s="37">
        <f>'Classement Final'!E26</f>
        <v>151</v>
      </c>
      <c r="E26" s="37">
        <f>'Classement Final'!F26</f>
        <v>0</v>
      </c>
      <c r="F26" s="37">
        <f>'Classement Final'!G26</f>
        <v>2764</v>
      </c>
      <c r="G26" s="37">
        <f>'Classement Final'!H26</f>
        <v>4</v>
      </c>
    </row>
    <row r="27" spans="1:7">
      <c r="A27" s="26">
        <v>25</v>
      </c>
      <c r="B27" s="51">
        <v>13</v>
      </c>
      <c r="C27" s="51" t="str">
        <f>VLOOKUP(B27,PARTICIPANTS!$B$1:$E$26,2,FALSE)</f>
        <v>Dupont  Olivier</v>
      </c>
      <c r="D27" s="37">
        <f>'Classement Final'!E15</f>
        <v>272</v>
      </c>
      <c r="E27" s="37">
        <f>'Classement Final'!F15</f>
        <v>0</v>
      </c>
      <c r="F27" s="37">
        <f>'Classement Final'!G15</f>
        <v>0</v>
      </c>
      <c r="G27" s="37">
        <f>'Classement Final'!H15</f>
        <v>0</v>
      </c>
    </row>
    <row r="28" spans="1:7" ht="13.5" thickBot="1">
      <c r="A28" s="52"/>
      <c r="B28" s="53"/>
      <c r="C28" s="53"/>
      <c r="D28" s="23"/>
      <c r="E28" s="23"/>
      <c r="F28" s="25"/>
      <c r="G28" s="23"/>
    </row>
    <row r="29" spans="1:7">
      <c r="A29" s="52"/>
      <c r="B29" s="52"/>
      <c r="C29" s="54" t="s">
        <v>35</v>
      </c>
      <c r="D29" s="42"/>
      <c r="E29" s="42"/>
      <c r="F29" s="43"/>
      <c r="G29" s="44">
        <f>SUM(G3:G27)</f>
        <v>256</v>
      </c>
    </row>
    <row r="30" spans="1:7" ht="13.5" thickBot="1">
      <c r="A30" s="52"/>
      <c r="B30" s="52"/>
      <c r="C30" s="55" t="s">
        <v>36</v>
      </c>
      <c r="D30" s="45"/>
      <c r="E30" s="45"/>
      <c r="F30" s="46"/>
      <c r="G30" s="47">
        <f>AVERAGE(G3:G27)</f>
        <v>10.24</v>
      </c>
    </row>
  </sheetData>
  <autoFilter ref="A2:G23">
    <sortState ref="A3:G27">
      <sortCondition ref="D2:D23"/>
    </sortState>
  </autoFilter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S32"/>
  <sheetViews>
    <sheetView workbookViewId="0">
      <selection activeCell="H34" sqref="H34"/>
    </sheetView>
  </sheetViews>
  <sheetFormatPr baseColWidth="10" defaultRowHeight="12.75"/>
  <cols>
    <col min="2" max="2" width="7.7109375" bestFit="1" customWidth="1"/>
    <col min="3" max="3" width="5.85546875" style="68" bestFit="1" customWidth="1"/>
    <col min="4" max="4" width="6.42578125" style="68" bestFit="1" customWidth="1"/>
    <col min="5" max="5" width="5.85546875" bestFit="1" customWidth="1"/>
    <col min="6" max="6" width="6.42578125" bestFit="1" customWidth="1"/>
    <col min="7" max="7" width="5.85546875" bestFit="1" customWidth="1"/>
    <col min="8" max="8" width="6.42578125" bestFit="1" customWidth="1"/>
    <col min="9" max="9" width="5.85546875" bestFit="1" customWidth="1"/>
    <col min="10" max="10" width="6.42578125" bestFit="1" customWidth="1"/>
    <col min="11" max="11" width="5.85546875" bestFit="1" customWidth="1"/>
    <col min="12" max="12" width="6.42578125" bestFit="1" customWidth="1"/>
    <col min="13" max="13" width="5.85546875" bestFit="1" customWidth="1"/>
    <col min="14" max="14" width="6.42578125" bestFit="1" customWidth="1"/>
    <col min="15" max="15" width="5.85546875" bestFit="1" customWidth="1"/>
    <col min="16" max="16" width="6.42578125" bestFit="1" customWidth="1"/>
    <col min="17" max="17" width="5.85546875" bestFit="1" customWidth="1"/>
    <col min="18" max="18" width="6.42578125" bestFit="1" customWidth="1"/>
    <col min="19" max="19" width="5.28515625" style="62" bestFit="1" customWidth="1"/>
  </cols>
  <sheetData>
    <row r="1" spans="2:19" s="62" customFormat="1">
      <c r="C1" s="111" t="s">
        <v>75</v>
      </c>
      <c r="D1" s="112"/>
      <c r="E1" s="111" t="s">
        <v>76</v>
      </c>
      <c r="F1" s="112"/>
      <c r="G1" s="111" t="s">
        <v>77</v>
      </c>
      <c r="H1" s="112"/>
      <c r="I1" s="111" t="s">
        <v>78</v>
      </c>
      <c r="J1" s="112"/>
      <c r="K1" s="111" t="s">
        <v>79</v>
      </c>
      <c r="L1" s="112"/>
      <c r="M1" s="111" t="s">
        <v>80</v>
      </c>
      <c r="N1" s="112"/>
      <c r="O1" s="111" t="s">
        <v>81</v>
      </c>
      <c r="P1" s="112"/>
      <c r="Q1" s="111" t="s">
        <v>82</v>
      </c>
      <c r="R1" s="112"/>
    </row>
    <row r="2" spans="2:19" s="62" customFormat="1">
      <c r="B2" s="100" t="s">
        <v>72</v>
      </c>
      <c r="C2" s="99" t="s">
        <v>74</v>
      </c>
      <c r="D2" s="99" t="s">
        <v>51</v>
      </c>
      <c r="E2" s="98" t="s">
        <v>74</v>
      </c>
      <c r="F2" s="98" t="s">
        <v>51</v>
      </c>
      <c r="G2" s="98" t="s">
        <v>74</v>
      </c>
      <c r="H2" s="98" t="s">
        <v>51</v>
      </c>
      <c r="I2" s="98" t="s">
        <v>74</v>
      </c>
      <c r="J2" s="98" t="s">
        <v>51</v>
      </c>
      <c r="K2" s="98" t="s">
        <v>74</v>
      </c>
      <c r="L2" s="98" t="s">
        <v>51</v>
      </c>
      <c r="M2" s="98" t="s">
        <v>74</v>
      </c>
      <c r="N2" s="98" t="s">
        <v>51</v>
      </c>
      <c r="O2" s="98" t="s">
        <v>74</v>
      </c>
      <c r="P2" s="98" t="s">
        <v>51</v>
      </c>
      <c r="Q2" s="98" t="s">
        <v>74</v>
      </c>
      <c r="R2" s="98" t="s">
        <v>51</v>
      </c>
      <c r="S2" s="100" t="s">
        <v>73</v>
      </c>
    </row>
    <row r="3" spans="2:19">
      <c r="B3" s="101">
        <v>1</v>
      </c>
      <c r="C3" s="102" t="e">
        <f>VLOOKUP($B3,'Classement Final'!$I:$N,5,FALSE)</f>
        <v>#N/A</v>
      </c>
      <c r="D3" s="102" t="e">
        <f>VLOOKUP($B3,'Classement Final'!$I:$N,6,FALSE)</f>
        <v>#N/A</v>
      </c>
      <c r="E3" s="102" t="e">
        <f>VLOOKUP($B3,'Classement Final'!$O:$T,5,FALSE)</f>
        <v>#N/A</v>
      </c>
      <c r="F3" s="102" t="e">
        <f>VLOOKUP($B3,'Classement Final'!$O:$T,6,FALSE)</f>
        <v>#N/A</v>
      </c>
      <c r="G3" s="102" t="e">
        <f>VLOOKUP($B3,'Classement Final'!$U:$Z,5,FALSE)</f>
        <v>#N/A</v>
      </c>
      <c r="H3" s="102" t="e">
        <f>VLOOKUP($B3,'Classement Final'!$U:$Z,6,FALSE)</f>
        <v>#N/A</v>
      </c>
      <c r="I3" s="102" t="e">
        <f>VLOOKUP($B3,'Classement Final'!$AA:$AF,5,FALSE)</f>
        <v>#N/A</v>
      </c>
      <c r="J3" s="102" t="e">
        <f>VLOOKUP($B3,'Classement Final'!$AA:$AF,6,FALSE)</f>
        <v>#N/A</v>
      </c>
      <c r="K3" s="102" t="e">
        <f>VLOOKUP($B3,'Classement Final'!$AG:$AL,5,FALSE)</f>
        <v>#N/A</v>
      </c>
      <c r="L3" s="102" t="e">
        <f>VLOOKUP($B3,'Classement Final'!$AG:$AL,6,FALSE)</f>
        <v>#N/A</v>
      </c>
      <c r="M3" s="102" t="e">
        <f>VLOOKUP($B3,'Classement Final'!$AM:$AR,5,FALSE)</f>
        <v>#N/A</v>
      </c>
      <c r="N3" s="102" t="e">
        <f>VLOOKUP($B3,'Classement Final'!$AM:$AR,6,FALSE)</f>
        <v>#N/A</v>
      </c>
      <c r="O3" s="102" t="e">
        <f>VLOOKUP($B3,'Classement Final'!$AS:$AX,5,FALSE)</f>
        <v>#N/A</v>
      </c>
      <c r="P3" s="102" t="e">
        <f>VLOOKUP($B3,'Classement Final'!$AS:$AX,6,FALSE)</f>
        <v>#N/A</v>
      </c>
      <c r="Q3" s="102" t="e">
        <f>VLOOKUP($B3,'Classement Final'!$AY:$BD,5,FALSE)</f>
        <v>#N/A</v>
      </c>
      <c r="R3" s="102" t="e">
        <f>VLOOKUP($B3,'Classement Final'!$AY:$BD,6,FALSE)</f>
        <v>#N/A</v>
      </c>
      <c r="S3" s="103"/>
    </row>
    <row r="4" spans="2:19">
      <c r="B4" s="101">
        <v>2</v>
      </c>
      <c r="C4" s="102" t="e">
        <f>VLOOKUP($B4,'Classement Final'!$I:$N,5,FALSE)</f>
        <v>#N/A</v>
      </c>
      <c r="D4" s="102" t="e">
        <f>VLOOKUP($B4,'Classement Final'!$I:$N,6,FALSE)</f>
        <v>#N/A</v>
      </c>
      <c r="E4" s="102" t="e">
        <f>VLOOKUP($B4,'Classement Final'!$O:$T,5,FALSE)</f>
        <v>#N/A</v>
      </c>
      <c r="F4" s="102" t="e">
        <f>VLOOKUP($B4,'Classement Final'!$O:$T,6,FALSE)</f>
        <v>#N/A</v>
      </c>
      <c r="G4" s="102" t="e">
        <f>VLOOKUP($B4,'Classement Final'!$U:$Z,5,FALSE)</f>
        <v>#N/A</v>
      </c>
      <c r="H4" s="102" t="e">
        <f>VLOOKUP($B4,'Classement Final'!$U:$Z,6,FALSE)</f>
        <v>#N/A</v>
      </c>
      <c r="I4" s="102" t="e">
        <f>VLOOKUP($B4,'Classement Final'!$AA:$AF,5,FALSE)</f>
        <v>#N/A</v>
      </c>
      <c r="J4" s="102" t="e">
        <f>VLOOKUP($B4,'Classement Final'!$AA:$AF,6,FALSE)</f>
        <v>#N/A</v>
      </c>
      <c r="K4" s="102" t="e">
        <f>VLOOKUP($B4,'Classement Final'!$AG:$AL,5,FALSE)</f>
        <v>#N/A</v>
      </c>
      <c r="L4" s="102" t="e">
        <f>VLOOKUP($B4,'Classement Final'!$AG:$AL,6,FALSE)</f>
        <v>#N/A</v>
      </c>
      <c r="M4" s="102" t="e">
        <f>VLOOKUP($B4,'Classement Final'!$AM:$AR,5,FALSE)</f>
        <v>#N/A</v>
      </c>
      <c r="N4" s="102" t="e">
        <f>VLOOKUP($B4,'Classement Final'!$AM:$AR,6,FALSE)</f>
        <v>#N/A</v>
      </c>
      <c r="O4" s="102" t="e">
        <f>VLOOKUP($B4,'Classement Final'!$AS:$AX,5,FALSE)</f>
        <v>#N/A</v>
      </c>
      <c r="P4" s="102" t="e">
        <f>VLOOKUP($B4,'Classement Final'!$AS:$AX,6,FALSE)</f>
        <v>#N/A</v>
      </c>
      <c r="Q4" s="102" t="e">
        <f>VLOOKUP($B4,'Classement Final'!$AY:$BD,5,FALSE)</f>
        <v>#N/A</v>
      </c>
      <c r="R4" s="102" t="e">
        <f>VLOOKUP($B4,'Classement Final'!$AY:$BD,6,FALSE)</f>
        <v>#N/A</v>
      </c>
      <c r="S4" s="103" t="e">
        <f t="shared" ref="S4:S30" si="0">SUM(C4:N4)</f>
        <v>#N/A</v>
      </c>
    </row>
    <row r="5" spans="2:19">
      <c r="B5" s="101">
        <v>3</v>
      </c>
      <c r="C5" s="102" t="e">
        <f>VLOOKUP($B5,'Classement Final'!$I:$N,5,FALSE)</f>
        <v>#N/A</v>
      </c>
      <c r="D5" s="102" t="e">
        <f>VLOOKUP($B5,'Classement Final'!$I:$N,6,FALSE)</f>
        <v>#N/A</v>
      </c>
      <c r="E5" s="102" t="e">
        <f>VLOOKUP($B5,'Classement Final'!$O:$T,5,FALSE)</f>
        <v>#N/A</v>
      </c>
      <c r="F5" s="102" t="e">
        <f>VLOOKUP($B5,'Classement Final'!$O:$T,6,FALSE)</f>
        <v>#N/A</v>
      </c>
      <c r="G5" s="102" t="e">
        <f>VLOOKUP($B5,'Classement Final'!$U:$Z,5,FALSE)</f>
        <v>#N/A</v>
      </c>
      <c r="H5" s="102" t="e">
        <f>VLOOKUP($B5,'Classement Final'!$U:$Z,6,FALSE)</f>
        <v>#N/A</v>
      </c>
      <c r="I5" s="102" t="e">
        <f>VLOOKUP($B5,'Classement Final'!$AA:$AF,5,FALSE)</f>
        <v>#N/A</v>
      </c>
      <c r="J5" s="102" t="e">
        <f>VLOOKUP($B5,'Classement Final'!$AA:$AF,6,FALSE)</f>
        <v>#N/A</v>
      </c>
      <c r="K5" s="102" t="e">
        <f>VLOOKUP($B5,'Classement Final'!$AG:$AL,5,FALSE)</f>
        <v>#N/A</v>
      </c>
      <c r="L5" s="102" t="e">
        <f>VLOOKUP($B5,'Classement Final'!$AG:$AL,6,FALSE)</f>
        <v>#N/A</v>
      </c>
      <c r="M5" s="102" t="e">
        <f>VLOOKUP($B5,'Classement Final'!$AM:$AR,5,FALSE)</f>
        <v>#N/A</v>
      </c>
      <c r="N5" s="102" t="e">
        <f>VLOOKUP($B5,'Classement Final'!$AM:$AR,6,FALSE)</f>
        <v>#N/A</v>
      </c>
      <c r="O5" s="102" t="e">
        <f>VLOOKUP($B5,'Classement Final'!$AS:$AX,5,FALSE)</f>
        <v>#N/A</v>
      </c>
      <c r="P5" s="102" t="e">
        <f>VLOOKUP($B5,'Classement Final'!$AS:$AX,6,FALSE)</f>
        <v>#N/A</v>
      </c>
      <c r="Q5" s="102" t="e">
        <f>VLOOKUP($B5,'Classement Final'!$AY:$BD,5,FALSE)</f>
        <v>#N/A</v>
      </c>
      <c r="R5" s="102" t="e">
        <f>VLOOKUP($B5,'Classement Final'!$AY:$BD,6,FALSE)</f>
        <v>#N/A</v>
      </c>
      <c r="S5" s="103" t="e">
        <f t="shared" si="0"/>
        <v>#N/A</v>
      </c>
    </row>
    <row r="6" spans="2:19">
      <c r="B6" s="101">
        <v>4</v>
      </c>
      <c r="C6" s="102" t="e">
        <f>VLOOKUP($B6,'Classement Final'!$I:$N,5,FALSE)</f>
        <v>#N/A</v>
      </c>
      <c r="D6" s="102" t="e">
        <f>VLOOKUP($B6,'Classement Final'!$I:$N,6,FALSE)</f>
        <v>#N/A</v>
      </c>
      <c r="E6" s="102" t="e">
        <f>VLOOKUP($B6,'Classement Final'!$O:$T,5,FALSE)</f>
        <v>#N/A</v>
      </c>
      <c r="F6" s="102" t="e">
        <f>VLOOKUP($B6,'Classement Final'!$O:$T,6,FALSE)</f>
        <v>#N/A</v>
      </c>
      <c r="G6" s="102" t="e">
        <f>VLOOKUP($B6,'Classement Final'!$U:$Z,5,FALSE)</f>
        <v>#N/A</v>
      </c>
      <c r="H6" s="102" t="e">
        <f>VLOOKUP($B6,'Classement Final'!$U:$Z,6,FALSE)</f>
        <v>#N/A</v>
      </c>
      <c r="I6" s="102" t="e">
        <f>VLOOKUP($B6,'Classement Final'!$AA:$AF,5,FALSE)</f>
        <v>#N/A</v>
      </c>
      <c r="J6" s="102" t="e">
        <f>VLOOKUP($B6,'Classement Final'!$AA:$AF,6,FALSE)</f>
        <v>#N/A</v>
      </c>
      <c r="K6" s="102" t="e">
        <f>VLOOKUP($B6,'Classement Final'!$AG:$AL,5,FALSE)</f>
        <v>#N/A</v>
      </c>
      <c r="L6" s="102" t="e">
        <f>VLOOKUP($B6,'Classement Final'!$AG:$AL,6,FALSE)</f>
        <v>#N/A</v>
      </c>
      <c r="M6" s="102" t="e">
        <f>VLOOKUP($B6,'Classement Final'!$AM:$AR,5,FALSE)</f>
        <v>#N/A</v>
      </c>
      <c r="N6" s="102" t="e">
        <f>VLOOKUP($B6,'Classement Final'!$AM:$AR,6,FALSE)</f>
        <v>#N/A</v>
      </c>
      <c r="O6" s="102" t="e">
        <f>VLOOKUP($B6,'Classement Final'!$AS:$AX,5,FALSE)</f>
        <v>#N/A</v>
      </c>
      <c r="P6" s="102" t="e">
        <f>VLOOKUP($B6,'Classement Final'!$AS:$AX,6,FALSE)</f>
        <v>#N/A</v>
      </c>
      <c r="Q6" s="102" t="e">
        <f>VLOOKUP($B6,'Classement Final'!$AY:$BD,5,FALSE)</f>
        <v>#N/A</v>
      </c>
      <c r="R6" s="102" t="e">
        <f>VLOOKUP($B6,'Classement Final'!$AY:$BD,6,FALSE)</f>
        <v>#N/A</v>
      </c>
      <c r="S6" s="103" t="e">
        <f t="shared" si="0"/>
        <v>#N/A</v>
      </c>
    </row>
    <row r="7" spans="2:19">
      <c r="B7" s="101">
        <v>5</v>
      </c>
      <c r="C7" s="102" t="e">
        <f>VLOOKUP($B7,'Classement Final'!$I:$N,5,FALSE)</f>
        <v>#N/A</v>
      </c>
      <c r="D7" s="102" t="e">
        <f>VLOOKUP($B7,'Classement Final'!$I:$N,6,FALSE)</f>
        <v>#N/A</v>
      </c>
      <c r="E7" s="102" t="e">
        <f>VLOOKUP($B7,'Classement Final'!$O:$T,5,FALSE)</f>
        <v>#N/A</v>
      </c>
      <c r="F7" s="102" t="e">
        <f>VLOOKUP($B7,'Classement Final'!$O:$T,6,FALSE)</f>
        <v>#N/A</v>
      </c>
      <c r="G7" s="102" t="e">
        <f>VLOOKUP($B7,'Classement Final'!$U:$Z,5,FALSE)</f>
        <v>#N/A</v>
      </c>
      <c r="H7" s="102" t="e">
        <f>VLOOKUP($B7,'Classement Final'!$U:$Z,6,FALSE)</f>
        <v>#N/A</v>
      </c>
      <c r="I7" s="102" t="e">
        <f>VLOOKUP($B7,'Classement Final'!$AA:$AF,5,FALSE)</f>
        <v>#N/A</v>
      </c>
      <c r="J7" s="102" t="e">
        <f>VLOOKUP($B7,'Classement Final'!$AA:$AF,6,FALSE)</f>
        <v>#N/A</v>
      </c>
      <c r="K7" s="102" t="e">
        <f>VLOOKUP($B7,'Classement Final'!$AG:$AL,5,FALSE)</f>
        <v>#N/A</v>
      </c>
      <c r="L7" s="102" t="e">
        <f>VLOOKUP($B7,'Classement Final'!$AG:$AL,6,FALSE)</f>
        <v>#N/A</v>
      </c>
      <c r="M7" s="102" t="e">
        <f>VLOOKUP($B7,'Classement Final'!$AM:$AR,5,FALSE)</f>
        <v>#N/A</v>
      </c>
      <c r="N7" s="102" t="e">
        <f>VLOOKUP($B7,'Classement Final'!$AM:$AR,6,FALSE)</f>
        <v>#N/A</v>
      </c>
      <c r="O7" s="102" t="e">
        <f>VLOOKUP($B7,'Classement Final'!$AS:$AX,5,FALSE)</f>
        <v>#N/A</v>
      </c>
      <c r="P7" s="102" t="e">
        <f>VLOOKUP($B7,'Classement Final'!$AS:$AX,6,FALSE)</f>
        <v>#N/A</v>
      </c>
      <c r="Q7" s="102" t="e">
        <f>VLOOKUP($B7,'Classement Final'!$AY:$BD,5,FALSE)</f>
        <v>#N/A</v>
      </c>
      <c r="R7" s="102" t="e">
        <f>VLOOKUP($B7,'Classement Final'!$AY:$BD,6,FALSE)</f>
        <v>#N/A</v>
      </c>
      <c r="S7" s="103" t="e">
        <f t="shared" si="0"/>
        <v>#N/A</v>
      </c>
    </row>
    <row r="8" spans="2:19">
      <c r="B8" s="101">
        <v>6</v>
      </c>
      <c r="C8" s="102" t="e">
        <f>VLOOKUP($B8,'Classement Final'!$I:$N,5,FALSE)</f>
        <v>#N/A</v>
      </c>
      <c r="D8" s="102" t="e">
        <f>VLOOKUP($B8,'Classement Final'!$I:$N,6,FALSE)</f>
        <v>#N/A</v>
      </c>
      <c r="E8" s="102" t="e">
        <f>VLOOKUP($B8,'Classement Final'!$O:$T,5,FALSE)</f>
        <v>#N/A</v>
      </c>
      <c r="F8" s="102" t="e">
        <f>VLOOKUP($B8,'Classement Final'!$O:$T,6,FALSE)</f>
        <v>#N/A</v>
      </c>
      <c r="G8" s="102" t="e">
        <f>VLOOKUP($B8,'Classement Final'!$U:$Z,5,FALSE)</f>
        <v>#N/A</v>
      </c>
      <c r="H8" s="102" t="e">
        <f>VLOOKUP($B8,'Classement Final'!$U:$Z,6,FALSE)</f>
        <v>#N/A</v>
      </c>
      <c r="I8" s="102" t="e">
        <f>VLOOKUP($B8,'Classement Final'!$AA:$AF,5,FALSE)</f>
        <v>#N/A</v>
      </c>
      <c r="J8" s="102" t="e">
        <f>VLOOKUP($B8,'Classement Final'!$AA:$AF,6,FALSE)</f>
        <v>#N/A</v>
      </c>
      <c r="K8" s="102" t="e">
        <f>VLOOKUP($B8,'Classement Final'!$AG:$AL,5,FALSE)</f>
        <v>#N/A</v>
      </c>
      <c r="L8" s="102" t="e">
        <f>VLOOKUP($B8,'Classement Final'!$AG:$AL,6,FALSE)</f>
        <v>#N/A</v>
      </c>
      <c r="M8" s="102" t="e">
        <f>VLOOKUP($B8,'Classement Final'!$AM:$AR,5,FALSE)</f>
        <v>#N/A</v>
      </c>
      <c r="N8" s="102" t="e">
        <f>VLOOKUP($B8,'Classement Final'!$AM:$AR,6,FALSE)</f>
        <v>#N/A</v>
      </c>
      <c r="O8" s="102" t="e">
        <f>VLOOKUP($B8,'Classement Final'!$AS:$AX,5,FALSE)</f>
        <v>#N/A</v>
      </c>
      <c r="P8" s="102" t="e">
        <f>VLOOKUP($B8,'Classement Final'!$AS:$AX,6,FALSE)</f>
        <v>#N/A</v>
      </c>
      <c r="Q8" s="102" t="e">
        <f>VLOOKUP($B8,'Classement Final'!$AY:$BD,5,FALSE)</f>
        <v>#N/A</v>
      </c>
      <c r="R8" s="102" t="e">
        <f>VLOOKUP($B8,'Classement Final'!$AY:$BD,6,FALSE)</f>
        <v>#N/A</v>
      </c>
      <c r="S8" s="103" t="e">
        <f t="shared" si="0"/>
        <v>#N/A</v>
      </c>
    </row>
    <row r="9" spans="2:19">
      <c r="B9" s="101">
        <v>7</v>
      </c>
      <c r="C9" s="102" t="e">
        <f>VLOOKUP($B9,'Classement Final'!$I:$N,5,FALSE)</f>
        <v>#N/A</v>
      </c>
      <c r="D9" s="102" t="e">
        <f>VLOOKUP($B9,'Classement Final'!$I:$N,6,FALSE)</f>
        <v>#N/A</v>
      </c>
      <c r="E9" s="102" t="e">
        <f>VLOOKUP($B9,'Classement Final'!$O:$T,5,FALSE)</f>
        <v>#N/A</v>
      </c>
      <c r="F9" s="102" t="e">
        <f>VLOOKUP($B9,'Classement Final'!$O:$T,6,FALSE)</f>
        <v>#N/A</v>
      </c>
      <c r="G9" s="102" t="e">
        <f>VLOOKUP($B9,'Classement Final'!$U:$Z,5,FALSE)</f>
        <v>#N/A</v>
      </c>
      <c r="H9" s="102" t="e">
        <f>VLOOKUP($B9,'Classement Final'!$U:$Z,6,FALSE)</f>
        <v>#N/A</v>
      </c>
      <c r="I9" s="102" t="e">
        <f>VLOOKUP($B9,'Classement Final'!$AA:$AF,5,FALSE)</f>
        <v>#N/A</v>
      </c>
      <c r="J9" s="102" t="e">
        <f>VLOOKUP($B9,'Classement Final'!$AA:$AF,6,FALSE)</f>
        <v>#N/A</v>
      </c>
      <c r="K9" s="102" t="e">
        <f>VLOOKUP($B9,'Classement Final'!$AG:$AL,5,FALSE)</f>
        <v>#N/A</v>
      </c>
      <c r="L9" s="102" t="e">
        <f>VLOOKUP($B9,'Classement Final'!$AG:$AL,6,FALSE)</f>
        <v>#N/A</v>
      </c>
      <c r="M9" s="102" t="e">
        <f>VLOOKUP($B9,'Classement Final'!$AM:$AR,5,FALSE)</f>
        <v>#N/A</v>
      </c>
      <c r="N9" s="102" t="e">
        <f>VLOOKUP($B9,'Classement Final'!$AM:$AR,6,FALSE)</f>
        <v>#N/A</v>
      </c>
      <c r="O9" s="102" t="e">
        <f>VLOOKUP($B9,'Classement Final'!$AS:$AX,5,FALSE)</f>
        <v>#N/A</v>
      </c>
      <c r="P9" s="102" t="e">
        <f>VLOOKUP($B9,'Classement Final'!$AS:$AX,6,FALSE)</f>
        <v>#N/A</v>
      </c>
      <c r="Q9" s="102" t="e">
        <f>VLOOKUP($B9,'Classement Final'!$AY:$BD,5,FALSE)</f>
        <v>#N/A</v>
      </c>
      <c r="R9" s="102" t="e">
        <f>VLOOKUP($B9,'Classement Final'!$AY:$BD,6,FALSE)</f>
        <v>#N/A</v>
      </c>
      <c r="S9" s="103" t="e">
        <f t="shared" si="0"/>
        <v>#N/A</v>
      </c>
    </row>
    <row r="10" spans="2:19">
      <c r="B10" s="101">
        <v>8</v>
      </c>
      <c r="C10" s="102" t="e">
        <f>VLOOKUP($B10,'Classement Final'!$I:$N,5,FALSE)</f>
        <v>#N/A</v>
      </c>
      <c r="D10" s="102" t="e">
        <f>VLOOKUP($B10,'Classement Final'!$I:$N,6,FALSE)</f>
        <v>#N/A</v>
      </c>
      <c r="E10" s="102" t="e">
        <f>VLOOKUP($B10,'Classement Final'!$O:$T,5,FALSE)</f>
        <v>#N/A</v>
      </c>
      <c r="F10" s="102" t="e">
        <f>VLOOKUP($B10,'Classement Final'!$O:$T,6,FALSE)</f>
        <v>#N/A</v>
      </c>
      <c r="G10" s="102" t="e">
        <f>VLOOKUP($B10,'Classement Final'!$U:$Z,5,FALSE)</f>
        <v>#N/A</v>
      </c>
      <c r="H10" s="102" t="e">
        <f>VLOOKUP($B10,'Classement Final'!$U:$Z,6,FALSE)</f>
        <v>#N/A</v>
      </c>
      <c r="I10" s="102" t="e">
        <f>VLOOKUP($B10,'Classement Final'!$AA:$AF,5,FALSE)</f>
        <v>#N/A</v>
      </c>
      <c r="J10" s="102" t="e">
        <f>VLOOKUP($B10,'Classement Final'!$AA:$AF,6,FALSE)</f>
        <v>#N/A</v>
      </c>
      <c r="K10" s="102">
        <f>VLOOKUP($B10,'Classement Final'!$AG:$AL,5,FALSE)</f>
        <v>0</v>
      </c>
      <c r="L10" s="102">
        <f>VLOOKUP($B10,'Classement Final'!$AG:$AL,6,FALSE)</f>
        <v>0</v>
      </c>
      <c r="M10" s="102" t="e">
        <f>VLOOKUP($B10,'Classement Final'!$AM:$AR,5,FALSE)</f>
        <v>#N/A</v>
      </c>
      <c r="N10" s="102" t="e">
        <f>VLOOKUP($B10,'Classement Final'!$AM:$AR,6,FALSE)</f>
        <v>#N/A</v>
      </c>
      <c r="O10" s="102" t="e">
        <f>VLOOKUP($B10,'Classement Final'!$AS:$AX,5,FALSE)</f>
        <v>#N/A</v>
      </c>
      <c r="P10" s="102" t="e">
        <f>VLOOKUP($B10,'Classement Final'!$AS:$AX,6,FALSE)</f>
        <v>#N/A</v>
      </c>
      <c r="Q10" s="102" t="e">
        <f>VLOOKUP($B10,'Classement Final'!$AY:$BD,5,FALSE)</f>
        <v>#N/A</v>
      </c>
      <c r="R10" s="102" t="e">
        <f>VLOOKUP($B10,'Classement Final'!$AY:$BD,6,FALSE)</f>
        <v>#N/A</v>
      </c>
      <c r="S10" s="103" t="e">
        <f t="shared" si="0"/>
        <v>#N/A</v>
      </c>
    </row>
    <row r="11" spans="2:19">
      <c r="B11" s="101">
        <v>9</v>
      </c>
      <c r="C11" s="102" t="e">
        <f>VLOOKUP($B11,'Classement Final'!$I:$N,5,FALSE)</f>
        <v>#N/A</v>
      </c>
      <c r="D11" s="102" t="e">
        <f>VLOOKUP($B11,'Classement Final'!$I:$N,6,FALSE)</f>
        <v>#N/A</v>
      </c>
      <c r="E11" s="102" t="e">
        <f>VLOOKUP($B11,'Classement Final'!$O:$T,5,FALSE)</f>
        <v>#N/A</v>
      </c>
      <c r="F11" s="102" t="e">
        <f>VLOOKUP($B11,'Classement Final'!$O:$T,6,FALSE)</f>
        <v>#N/A</v>
      </c>
      <c r="G11" s="102" t="e">
        <f>VLOOKUP($B11,'Classement Final'!$U:$Z,5,FALSE)</f>
        <v>#N/A</v>
      </c>
      <c r="H11" s="102" t="e">
        <f>VLOOKUP($B11,'Classement Final'!$U:$Z,6,FALSE)</f>
        <v>#N/A</v>
      </c>
      <c r="I11" s="102" t="e">
        <f>VLOOKUP($B11,'Classement Final'!$AA:$AF,5,FALSE)</f>
        <v>#N/A</v>
      </c>
      <c r="J11" s="102" t="e">
        <f>VLOOKUP($B11,'Classement Final'!$AA:$AF,6,FALSE)</f>
        <v>#N/A</v>
      </c>
      <c r="K11" s="102" t="e">
        <f>VLOOKUP($B11,'Classement Final'!$AG:$AL,5,FALSE)</f>
        <v>#N/A</v>
      </c>
      <c r="L11" s="102" t="e">
        <f>VLOOKUP($B11,'Classement Final'!$AG:$AL,6,FALSE)</f>
        <v>#N/A</v>
      </c>
      <c r="M11" s="102" t="e">
        <f>VLOOKUP($B11,'Classement Final'!$AM:$AR,5,FALSE)</f>
        <v>#N/A</v>
      </c>
      <c r="N11" s="102" t="e">
        <f>VLOOKUP($B11,'Classement Final'!$AM:$AR,6,FALSE)</f>
        <v>#N/A</v>
      </c>
      <c r="O11" s="102" t="e">
        <f>VLOOKUP($B11,'Classement Final'!$AS:$AX,5,FALSE)</f>
        <v>#N/A</v>
      </c>
      <c r="P11" s="102" t="e">
        <f>VLOOKUP($B11,'Classement Final'!$AS:$AX,6,FALSE)</f>
        <v>#N/A</v>
      </c>
      <c r="Q11" s="102" t="e">
        <f>VLOOKUP($B11,'Classement Final'!$AY:$BD,5,FALSE)</f>
        <v>#N/A</v>
      </c>
      <c r="R11" s="102" t="e">
        <f>VLOOKUP($B11,'Classement Final'!$AY:$BD,6,FALSE)</f>
        <v>#N/A</v>
      </c>
      <c r="S11" s="103" t="e">
        <f t="shared" si="0"/>
        <v>#N/A</v>
      </c>
    </row>
    <row r="12" spans="2:19">
      <c r="B12" s="101">
        <v>10</v>
      </c>
      <c r="C12" s="102" t="e">
        <f>VLOOKUP($B12,'Classement Final'!$I:$N,5,FALSE)</f>
        <v>#N/A</v>
      </c>
      <c r="D12" s="102" t="e">
        <f>VLOOKUP($B12,'Classement Final'!$I:$N,6,FALSE)</f>
        <v>#N/A</v>
      </c>
      <c r="E12" s="102" t="e">
        <f>VLOOKUP($B12,'Classement Final'!$O:$T,5,FALSE)</f>
        <v>#N/A</v>
      </c>
      <c r="F12" s="102" t="e">
        <f>VLOOKUP($B12,'Classement Final'!$O:$T,6,FALSE)</f>
        <v>#N/A</v>
      </c>
      <c r="G12" s="102" t="e">
        <f>VLOOKUP($B12,'Classement Final'!$U:$Z,5,FALSE)</f>
        <v>#N/A</v>
      </c>
      <c r="H12" s="102" t="e">
        <f>VLOOKUP($B12,'Classement Final'!$U:$Z,6,FALSE)</f>
        <v>#N/A</v>
      </c>
      <c r="I12" s="102" t="e">
        <f>VLOOKUP($B12,'Classement Final'!$AA:$AF,5,FALSE)</f>
        <v>#N/A</v>
      </c>
      <c r="J12" s="102" t="e">
        <f>VLOOKUP($B12,'Classement Final'!$AA:$AF,6,FALSE)</f>
        <v>#N/A</v>
      </c>
      <c r="K12" s="102" t="e">
        <f>VLOOKUP($B12,'Classement Final'!$AG:$AL,5,FALSE)</f>
        <v>#N/A</v>
      </c>
      <c r="L12" s="102" t="e">
        <f>VLOOKUP($B12,'Classement Final'!$AG:$AL,6,FALSE)</f>
        <v>#N/A</v>
      </c>
      <c r="M12" s="102" t="e">
        <f>VLOOKUP($B12,'Classement Final'!$AM:$AR,5,FALSE)</f>
        <v>#N/A</v>
      </c>
      <c r="N12" s="102" t="e">
        <f>VLOOKUP($B12,'Classement Final'!$AM:$AR,6,FALSE)</f>
        <v>#N/A</v>
      </c>
      <c r="O12" s="102" t="e">
        <f>VLOOKUP($B12,'Classement Final'!$AS:$AX,5,FALSE)</f>
        <v>#N/A</v>
      </c>
      <c r="P12" s="102" t="e">
        <f>VLOOKUP($B12,'Classement Final'!$AS:$AX,6,FALSE)</f>
        <v>#N/A</v>
      </c>
      <c r="Q12" s="102" t="e">
        <f>VLOOKUP($B12,'Classement Final'!$AY:$BD,5,FALSE)</f>
        <v>#N/A</v>
      </c>
      <c r="R12" s="102" t="e">
        <f>VLOOKUP($B12,'Classement Final'!$AY:$BD,6,FALSE)</f>
        <v>#N/A</v>
      </c>
      <c r="S12" s="103" t="e">
        <f t="shared" si="0"/>
        <v>#N/A</v>
      </c>
    </row>
    <row r="13" spans="2:19">
      <c r="B13" s="101">
        <v>11</v>
      </c>
      <c r="C13" s="102" t="e">
        <f>VLOOKUP($B13,'Classement Final'!$I:$N,5,FALSE)</f>
        <v>#N/A</v>
      </c>
      <c r="D13" s="102" t="e">
        <f>VLOOKUP($B13,'Classement Final'!$I:$N,6,FALSE)</f>
        <v>#N/A</v>
      </c>
      <c r="E13" s="102" t="e">
        <f>VLOOKUP($B13,'Classement Final'!$O:$T,5,FALSE)</f>
        <v>#N/A</v>
      </c>
      <c r="F13" s="102" t="e">
        <f>VLOOKUP($B13,'Classement Final'!$O:$T,6,FALSE)</f>
        <v>#N/A</v>
      </c>
      <c r="G13" s="102" t="e">
        <f>VLOOKUP($B13,'Classement Final'!$U:$Z,5,FALSE)</f>
        <v>#N/A</v>
      </c>
      <c r="H13" s="102" t="e">
        <f>VLOOKUP($B13,'Classement Final'!$U:$Z,6,FALSE)</f>
        <v>#N/A</v>
      </c>
      <c r="I13" s="102" t="e">
        <f>VLOOKUP($B13,'Classement Final'!$AA:$AF,5,FALSE)</f>
        <v>#N/A</v>
      </c>
      <c r="J13" s="102" t="e">
        <f>VLOOKUP($B13,'Classement Final'!$AA:$AF,6,FALSE)</f>
        <v>#N/A</v>
      </c>
      <c r="K13" s="102" t="e">
        <f>VLOOKUP($B13,'Classement Final'!$AG:$AL,5,FALSE)</f>
        <v>#N/A</v>
      </c>
      <c r="L13" s="102" t="e">
        <f>VLOOKUP($B13,'Classement Final'!$AG:$AL,6,FALSE)</f>
        <v>#N/A</v>
      </c>
      <c r="M13" s="102" t="e">
        <f>VLOOKUP($B13,'Classement Final'!$AM:$AR,5,FALSE)</f>
        <v>#N/A</v>
      </c>
      <c r="N13" s="102" t="e">
        <f>VLOOKUP($B13,'Classement Final'!$AM:$AR,6,FALSE)</f>
        <v>#N/A</v>
      </c>
      <c r="O13" s="102" t="e">
        <f>VLOOKUP($B13,'Classement Final'!$AS:$AX,5,FALSE)</f>
        <v>#N/A</v>
      </c>
      <c r="P13" s="102" t="e">
        <f>VLOOKUP($B13,'Classement Final'!$AS:$AX,6,FALSE)</f>
        <v>#N/A</v>
      </c>
      <c r="Q13" s="102" t="e">
        <f>VLOOKUP($B13,'Classement Final'!$AY:$BD,5,FALSE)</f>
        <v>#N/A</v>
      </c>
      <c r="R13" s="102" t="e">
        <f>VLOOKUP($B13,'Classement Final'!$AY:$BD,6,FALSE)</f>
        <v>#N/A</v>
      </c>
      <c r="S13" s="103" t="e">
        <f t="shared" si="0"/>
        <v>#N/A</v>
      </c>
    </row>
    <row r="14" spans="2:19">
      <c r="B14" s="101">
        <v>12</v>
      </c>
      <c r="C14" s="102" t="e">
        <f>VLOOKUP($B14,'Classement Final'!$I:$N,5,FALSE)</f>
        <v>#N/A</v>
      </c>
      <c r="D14" s="102" t="e">
        <f>VLOOKUP($B14,'Classement Final'!$I:$N,6,FALSE)</f>
        <v>#N/A</v>
      </c>
      <c r="E14" s="102" t="e">
        <f>VLOOKUP($B14,'Classement Final'!$O:$T,5,FALSE)</f>
        <v>#N/A</v>
      </c>
      <c r="F14" s="102" t="e">
        <f>VLOOKUP($B14,'Classement Final'!$O:$T,6,FALSE)</f>
        <v>#N/A</v>
      </c>
      <c r="G14" s="102" t="e">
        <f>VLOOKUP($B14,'Classement Final'!$U:$Z,5,FALSE)</f>
        <v>#N/A</v>
      </c>
      <c r="H14" s="102" t="e">
        <f>VLOOKUP($B14,'Classement Final'!$U:$Z,6,FALSE)</f>
        <v>#N/A</v>
      </c>
      <c r="I14" s="102" t="e">
        <f>VLOOKUP($B14,'Classement Final'!$AA:$AF,5,FALSE)</f>
        <v>#N/A</v>
      </c>
      <c r="J14" s="102" t="e">
        <f>VLOOKUP($B14,'Classement Final'!$AA:$AF,6,FALSE)</f>
        <v>#N/A</v>
      </c>
      <c r="K14" s="102" t="e">
        <f>VLOOKUP($B14,'Classement Final'!$AG:$AL,5,FALSE)</f>
        <v>#N/A</v>
      </c>
      <c r="L14" s="102" t="e">
        <f>VLOOKUP($B14,'Classement Final'!$AG:$AL,6,FALSE)</f>
        <v>#N/A</v>
      </c>
      <c r="M14" s="102" t="e">
        <f>VLOOKUP($B14,'Classement Final'!$AM:$AR,5,FALSE)</f>
        <v>#N/A</v>
      </c>
      <c r="N14" s="102" t="e">
        <f>VLOOKUP($B14,'Classement Final'!$AM:$AR,6,FALSE)</f>
        <v>#N/A</v>
      </c>
      <c r="O14" s="102" t="e">
        <f>VLOOKUP($B14,'Classement Final'!$AS:$AX,5,FALSE)</f>
        <v>#N/A</v>
      </c>
      <c r="P14" s="102" t="e">
        <f>VLOOKUP($B14,'Classement Final'!$AS:$AX,6,FALSE)</f>
        <v>#N/A</v>
      </c>
      <c r="Q14" s="102" t="e">
        <f>VLOOKUP($B14,'Classement Final'!$AY:$BD,5,FALSE)</f>
        <v>#N/A</v>
      </c>
      <c r="R14" s="102" t="e">
        <f>VLOOKUP($B14,'Classement Final'!$AY:$BD,6,FALSE)</f>
        <v>#N/A</v>
      </c>
      <c r="S14" s="103" t="e">
        <f t="shared" si="0"/>
        <v>#N/A</v>
      </c>
    </row>
    <row r="15" spans="2:19">
      <c r="B15" s="101">
        <v>13</v>
      </c>
      <c r="C15" s="102" t="e">
        <f>VLOOKUP($B15,'Classement Final'!$I:$N,5,FALSE)</f>
        <v>#N/A</v>
      </c>
      <c r="D15" s="102" t="e">
        <f>VLOOKUP($B15,'Classement Final'!$I:$N,6,FALSE)</f>
        <v>#N/A</v>
      </c>
      <c r="E15" s="102" t="e">
        <f>VLOOKUP($B15,'Classement Final'!$O:$T,5,FALSE)</f>
        <v>#N/A</v>
      </c>
      <c r="F15" s="102" t="e">
        <f>VLOOKUP($B15,'Classement Final'!$O:$T,6,FALSE)</f>
        <v>#N/A</v>
      </c>
      <c r="G15" s="102" t="e">
        <f>VLOOKUP($B15,'Classement Final'!$U:$Z,5,FALSE)</f>
        <v>#N/A</v>
      </c>
      <c r="H15" s="102" t="e">
        <f>VLOOKUP($B15,'Classement Final'!$U:$Z,6,FALSE)</f>
        <v>#N/A</v>
      </c>
      <c r="I15" s="102" t="e">
        <f>VLOOKUP($B15,'Classement Final'!$AA:$AF,5,FALSE)</f>
        <v>#N/A</v>
      </c>
      <c r="J15" s="102" t="e">
        <f>VLOOKUP($B15,'Classement Final'!$AA:$AF,6,FALSE)</f>
        <v>#N/A</v>
      </c>
      <c r="K15" s="102" t="e">
        <f>VLOOKUP($B15,'Classement Final'!$AG:$AL,5,FALSE)</f>
        <v>#N/A</v>
      </c>
      <c r="L15" s="102" t="e">
        <f>VLOOKUP($B15,'Classement Final'!$AG:$AL,6,FALSE)</f>
        <v>#N/A</v>
      </c>
      <c r="M15" s="102" t="e">
        <f>VLOOKUP($B15,'Classement Final'!$AM:$AR,5,FALSE)</f>
        <v>#N/A</v>
      </c>
      <c r="N15" s="102" t="e">
        <f>VLOOKUP($B15,'Classement Final'!$AM:$AR,6,FALSE)</f>
        <v>#N/A</v>
      </c>
      <c r="O15" s="102" t="e">
        <f>VLOOKUP($B15,'Classement Final'!$AS:$AX,5,FALSE)</f>
        <v>#N/A</v>
      </c>
      <c r="P15" s="102" t="e">
        <f>VLOOKUP($B15,'Classement Final'!$AS:$AX,6,FALSE)</f>
        <v>#N/A</v>
      </c>
      <c r="Q15" s="102" t="e">
        <f>VLOOKUP($B15,'Classement Final'!$AY:$BD,5,FALSE)</f>
        <v>#N/A</v>
      </c>
      <c r="R15" s="102" t="e">
        <f>VLOOKUP($B15,'Classement Final'!$AY:$BD,6,FALSE)</f>
        <v>#N/A</v>
      </c>
      <c r="S15" s="103" t="e">
        <f t="shared" si="0"/>
        <v>#N/A</v>
      </c>
    </row>
    <row r="16" spans="2:19">
      <c r="B16" s="101">
        <v>14</v>
      </c>
      <c r="C16" s="102" t="e">
        <f>VLOOKUP($B16,'Classement Final'!$I:$N,5,FALSE)</f>
        <v>#N/A</v>
      </c>
      <c r="D16" s="102" t="e">
        <f>VLOOKUP($B16,'Classement Final'!$I:$N,6,FALSE)</f>
        <v>#N/A</v>
      </c>
      <c r="E16" s="102" t="e">
        <f>VLOOKUP($B16,'Classement Final'!$O:$T,5,FALSE)</f>
        <v>#N/A</v>
      </c>
      <c r="F16" s="102" t="e">
        <f>VLOOKUP($B16,'Classement Final'!$O:$T,6,FALSE)</f>
        <v>#N/A</v>
      </c>
      <c r="G16" s="102" t="e">
        <f>VLOOKUP($B16,'Classement Final'!$U:$Z,5,FALSE)</f>
        <v>#N/A</v>
      </c>
      <c r="H16" s="102" t="e">
        <f>VLOOKUP($B16,'Classement Final'!$U:$Z,6,FALSE)</f>
        <v>#N/A</v>
      </c>
      <c r="I16" s="102" t="e">
        <f>VLOOKUP($B16,'Classement Final'!$AA:$AF,5,FALSE)</f>
        <v>#N/A</v>
      </c>
      <c r="J16" s="102" t="e">
        <f>VLOOKUP($B16,'Classement Final'!$AA:$AF,6,FALSE)</f>
        <v>#N/A</v>
      </c>
      <c r="K16" s="102" t="e">
        <f>VLOOKUP($B16,'Classement Final'!$AG:$AL,5,FALSE)</f>
        <v>#N/A</v>
      </c>
      <c r="L16" s="102" t="e">
        <f>VLOOKUP($B16,'Classement Final'!$AG:$AL,6,FALSE)</f>
        <v>#N/A</v>
      </c>
      <c r="M16" s="102" t="e">
        <f>VLOOKUP($B16,'Classement Final'!$AM:$AR,5,FALSE)</f>
        <v>#N/A</v>
      </c>
      <c r="N16" s="102" t="e">
        <f>VLOOKUP($B16,'Classement Final'!$AM:$AR,6,FALSE)</f>
        <v>#N/A</v>
      </c>
      <c r="O16" s="102" t="e">
        <f>VLOOKUP($B16,'Classement Final'!$AS:$AX,5,FALSE)</f>
        <v>#N/A</v>
      </c>
      <c r="P16" s="102" t="e">
        <f>VLOOKUP($B16,'Classement Final'!$AS:$AX,6,FALSE)</f>
        <v>#N/A</v>
      </c>
      <c r="Q16" s="102" t="e">
        <f>VLOOKUP($B16,'Classement Final'!$AY:$BD,5,FALSE)</f>
        <v>#N/A</v>
      </c>
      <c r="R16" s="102" t="e">
        <f>VLOOKUP($B16,'Classement Final'!$AY:$BD,6,FALSE)</f>
        <v>#N/A</v>
      </c>
      <c r="S16" s="103" t="e">
        <f t="shared" si="0"/>
        <v>#N/A</v>
      </c>
    </row>
    <row r="17" spans="2:19">
      <c r="B17" s="101">
        <v>15</v>
      </c>
      <c r="C17" s="102" t="e">
        <f>VLOOKUP($B17,'Classement Final'!$I:$N,5,FALSE)</f>
        <v>#N/A</v>
      </c>
      <c r="D17" s="102" t="e">
        <f>VLOOKUP($B17,'Classement Final'!$I:$N,6,FALSE)</f>
        <v>#N/A</v>
      </c>
      <c r="E17" s="102" t="e">
        <f>VLOOKUP($B17,'Classement Final'!$O:$T,5,FALSE)</f>
        <v>#N/A</v>
      </c>
      <c r="F17" s="102" t="e">
        <f>VLOOKUP($B17,'Classement Final'!$O:$T,6,FALSE)</f>
        <v>#N/A</v>
      </c>
      <c r="G17" s="102" t="e">
        <f>VLOOKUP($B17,'Classement Final'!$U:$Z,5,FALSE)</f>
        <v>#N/A</v>
      </c>
      <c r="H17" s="102" t="e">
        <f>VLOOKUP($B17,'Classement Final'!$U:$Z,6,FALSE)</f>
        <v>#N/A</v>
      </c>
      <c r="I17" s="102" t="e">
        <f>VLOOKUP($B17,'Classement Final'!$AA:$AF,5,FALSE)</f>
        <v>#N/A</v>
      </c>
      <c r="J17" s="102" t="e">
        <f>VLOOKUP($B17,'Classement Final'!$AA:$AF,6,FALSE)</f>
        <v>#N/A</v>
      </c>
      <c r="K17" s="102" t="e">
        <f>VLOOKUP($B17,'Classement Final'!$AG:$AL,5,FALSE)</f>
        <v>#N/A</v>
      </c>
      <c r="L17" s="102" t="e">
        <f>VLOOKUP($B17,'Classement Final'!$AG:$AL,6,FALSE)</f>
        <v>#N/A</v>
      </c>
      <c r="M17" s="102" t="e">
        <f>VLOOKUP($B17,'Classement Final'!$AM:$AR,5,FALSE)</f>
        <v>#N/A</v>
      </c>
      <c r="N17" s="102" t="e">
        <f>VLOOKUP($B17,'Classement Final'!$AM:$AR,6,FALSE)</f>
        <v>#N/A</v>
      </c>
      <c r="O17" s="102" t="e">
        <f>VLOOKUP($B17,'Classement Final'!$AS:$AX,5,FALSE)</f>
        <v>#N/A</v>
      </c>
      <c r="P17" s="102" t="e">
        <f>VLOOKUP($B17,'Classement Final'!$AS:$AX,6,FALSE)</f>
        <v>#N/A</v>
      </c>
      <c r="Q17" s="102" t="e">
        <f>VLOOKUP($B17,'Classement Final'!$AY:$BD,5,FALSE)</f>
        <v>#N/A</v>
      </c>
      <c r="R17" s="102" t="e">
        <f>VLOOKUP($B17,'Classement Final'!$AY:$BD,6,FALSE)</f>
        <v>#N/A</v>
      </c>
      <c r="S17" s="103" t="e">
        <f t="shared" si="0"/>
        <v>#N/A</v>
      </c>
    </row>
    <row r="18" spans="2:19">
      <c r="B18" s="101">
        <v>16</v>
      </c>
      <c r="C18" s="102" t="e">
        <f>VLOOKUP($B18,'Classement Final'!$I:$N,5,FALSE)</f>
        <v>#N/A</v>
      </c>
      <c r="D18" s="102" t="e">
        <f>VLOOKUP($B18,'Classement Final'!$I:$N,6,FALSE)</f>
        <v>#N/A</v>
      </c>
      <c r="E18" s="102" t="e">
        <f>VLOOKUP($B18,'Classement Final'!$O:$T,5,FALSE)</f>
        <v>#N/A</v>
      </c>
      <c r="F18" s="102" t="e">
        <f>VLOOKUP($B18,'Classement Final'!$O:$T,6,FALSE)</f>
        <v>#N/A</v>
      </c>
      <c r="G18" s="102" t="e">
        <f>VLOOKUP($B18,'Classement Final'!$U:$Z,5,FALSE)</f>
        <v>#N/A</v>
      </c>
      <c r="H18" s="102" t="e">
        <f>VLOOKUP($B18,'Classement Final'!$U:$Z,6,FALSE)</f>
        <v>#N/A</v>
      </c>
      <c r="I18" s="102" t="e">
        <f>VLOOKUP($B18,'Classement Final'!$AA:$AF,5,FALSE)</f>
        <v>#N/A</v>
      </c>
      <c r="J18" s="102" t="e">
        <f>VLOOKUP($B18,'Classement Final'!$AA:$AF,6,FALSE)</f>
        <v>#N/A</v>
      </c>
      <c r="K18" s="102" t="e">
        <f>VLOOKUP($B18,'Classement Final'!$AG:$AL,5,FALSE)</f>
        <v>#N/A</v>
      </c>
      <c r="L18" s="102" t="e">
        <f>VLOOKUP($B18,'Classement Final'!$AG:$AL,6,FALSE)</f>
        <v>#N/A</v>
      </c>
      <c r="M18" s="102" t="e">
        <f>VLOOKUP($B18,'Classement Final'!$AM:$AR,5,FALSE)</f>
        <v>#N/A</v>
      </c>
      <c r="N18" s="102" t="e">
        <f>VLOOKUP($B18,'Classement Final'!$AM:$AR,6,FALSE)</f>
        <v>#N/A</v>
      </c>
      <c r="O18" s="102" t="e">
        <f>VLOOKUP($B18,'Classement Final'!$AS:$AX,5,FALSE)</f>
        <v>#N/A</v>
      </c>
      <c r="P18" s="102" t="e">
        <f>VLOOKUP($B18,'Classement Final'!$AS:$AX,6,FALSE)</f>
        <v>#N/A</v>
      </c>
      <c r="Q18" s="102" t="e">
        <f>VLOOKUP($B18,'Classement Final'!$AY:$BD,5,FALSE)</f>
        <v>#N/A</v>
      </c>
      <c r="R18" s="102" t="e">
        <f>VLOOKUP($B18,'Classement Final'!$AY:$BD,6,FALSE)</f>
        <v>#N/A</v>
      </c>
      <c r="S18" s="103" t="e">
        <f t="shared" si="0"/>
        <v>#N/A</v>
      </c>
    </row>
    <row r="19" spans="2:19">
      <c r="B19" s="101">
        <v>17</v>
      </c>
      <c r="C19" s="102" t="e">
        <f>VLOOKUP($B19,'Classement Final'!$I:$N,5,FALSE)</f>
        <v>#N/A</v>
      </c>
      <c r="D19" s="102" t="e">
        <f>VLOOKUP($B19,'Classement Final'!$I:$N,6,FALSE)</f>
        <v>#N/A</v>
      </c>
      <c r="E19" s="102" t="e">
        <f>VLOOKUP($B19,'Classement Final'!$O:$T,5,FALSE)</f>
        <v>#N/A</v>
      </c>
      <c r="F19" s="102" t="e">
        <f>VLOOKUP($B19,'Classement Final'!$O:$T,6,FALSE)</f>
        <v>#N/A</v>
      </c>
      <c r="G19" s="102" t="e">
        <f>VLOOKUP($B19,'Classement Final'!$U:$Z,5,FALSE)</f>
        <v>#N/A</v>
      </c>
      <c r="H19" s="102" t="e">
        <f>VLOOKUP($B19,'Classement Final'!$U:$Z,6,FALSE)</f>
        <v>#N/A</v>
      </c>
      <c r="I19" s="102" t="e">
        <f>VLOOKUP($B19,'Classement Final'!$AA:$AF,5,FALSE)</f>
        <v>#N/A</v>
      </c>
      <c r="J19" s="102" t="e">
        <f>VLOOKUP($B19,'Classement Final'!$AA:$AF,6,FALSE)</f>
        <v>#N/A</v>
      </c>
      <c r="K19" s="102" t="e">
        <f>VLOOKUP($B19,'Classement Final'!$AG:$AL,5,FALSE)</f>
        <v>#N/A</v>
      </c>
      <c r="L19" s="102" t="e">
        <f>VLOOKUP($B19,'Classement Final'!$AG:$AL,6,FALSE)</f>
        <v>#N/A</v>
      </c>
      <c r="M19" s="102" t="e">
        <f>VLOOKUP($B19,'Classement Final'!$AM:$AR,5,FALSE)</f>
        <v>#N/A</v>
      </c>
      <c r="N19" s="102" t="e">
        <f>VLOOKUP($B19,'Classement Final'!$AM:$AR,6,FALSE)</f>
        <v>#N/A</v>
      </c>
      <c r="O19" s="102" t="e">
        <f>VLOOKUP($B19,'Classement Final'!$AS:$AX,5,FALSE)</f>
        <v>#N/A</v>
      </c>
      <c r="P19" s="102" t="e">
        <f>VLOOKUP($B19,'Classement Final'!$AS:$AX,6,FALSE)</f>
        <v>#N/A</v>
      </c>
      <c r="Q19" s="102" t="e">
        <f>VLOOKUP($B19,'Classement Final'!$AY:$BD,5,FALSE)</f>
        <v>#N/A</v>
      </c>
      <c r="R19" s="102" t="e">
        <f>VLOOKUP($B19,'Classement Final'!$AY:$BD,6,FALSE)</f>
        <v>#N/A</v>
      </c>
      <c r="S19" s="103" t="e">
        <f t="shared" si="0"/>
        <v>#N/A</v>
      </c>
    </row>
    <row r="20" spans="2:19">
      <c r="B20" s="101">
        <v>18</v>
      </c>
      <c r="C20" s="102" t="e">
        <f>VLOOKUP($B20,'Classement Final'!$I:$N,5,FALSE)</f>
        <v>#N/A</v>
      </c>
      <c r="D20" s="102" t="e">
        <f>VLOOKUP($B20,'Classement Final'!$I:$N,6,FALSE)</f>
        <v>#N/A</v>
      </c>
      <c r="E20" s="102" t="e">
        <f>VLOOKUP($B20,'Classement Final'!$O:$T,5,FALSE)</f>
        <v>#N/A</v>
      </c>
      <c r="F20" s="102" t="e">
        <f>VLOOKUP($B20,'Classement Final'!$O:$T,6,FALSE)</f>
        <v>#N/A</v>
      </c>
      <c r="G20" s="102" t="e">
        <f>VLOOKUP($B20,'Classement Final'!$U:$Z,5,FALSE)</f>
        <v>#N/A</v>
      </c>
      <c r="H20" s="102" t="e">
        <f>VLOOKUP($B20,'Classement Final'!$U:$Z,6,FALSE)</f>
        <v>#N/A</v>
      </c>
      <c r="I20" s="102" t="e">
        <f>VLOOKUP($B20,'Classement Final'!$AA:$AF,5,FALSE)</f>
        <v>#N/A</v>
      </c>
      <c r="J20" s="102" t="e">
        <f>VLOOKUP($B20,'Classement Final'!$AA:$AF,6,FALSE)</f>
        <v>#N/A</v>
      </c>
      <c r="K20" s="102" t="e">
        <f>VLOOKUP($B20,'Classement Final'!$AG:$AL,5,FALSE)</f>
        <v>#N/A</v>
      </c>
      <c r="L20" s="102" t="e">
        <f>VLOOKUP($B20,'Classement Final'!$AG:$AL,6,FALSE)</f>
        <v>#N/A</v>
      </c>
      <c r="M20" s="102" t="e">
        <f>VLOOKUP($B20,'Classement Final'!$AM:$AR,5,FALSE)</f>
        <v>#N/A</v>
      </c>
      <c r="N20" s="102" t="e">
        <f>VLOOKUP($B20,'Classement Final'!$AM:$AR,6,FALSE)</f>
        <v>#N/A</v>
      </c>
      <c r="O20" s="102" t="e">
        <f>VLOOKUP($B20,'Classement Final'!$AS:$AX,5,FALSE)</f>
        <v>#N/A</v>
      </c>
      <c r="P20" s="102" t="e">
        <f>VLOOKUP($B20,'Classement Final'!$AS:$AX,6,FALSE)</f>
        <v>#N/A</v>
      </c>
      <c r="Q20" s="102" t="e">
        <f>VLOOKUP($B20,'Classement Final'!$AY:$BD,5,FALSE)</f>
        <v>#N/A</v>
      </c>
      <c r="R20" s="102" t="e">
        <f>VLOOKUP($B20,'Classement Final'!$AY:$BD,6,FALSE)</f>
        <v>#N/A</v>
      </c>
      <c r="S20" s="103" t="e">
        <f t="shared" si="0"/>
        <v>#N/A</v>
      </c>
    </row>
    <row r="21" spans="2:19">
      <c r="B21" s="101">
        <v>19</v>
      </c>
      <c r="C21" s="102" t="e">
        <f>VLOOKUP($B21,'Classement Final'!$I:$N,5,FALSE)</f>
        <v>#N/A</v>
      </c>
      <c r="D21" s="102" t="e">
        <f>VLOOKUP($B21,'Classement Final'!$I:$N,6,FALSE)</f>
        <v>#N/A</v>
      </c>
      <c r="E21" s="102" t="e">
        <f>VLOOKUP($B21,'Classement Final'!$O:$T,5,FALSE)</f>
        <v>#N/A</v>
      </c>
      <c r="F21" s="102" t="e">
        <f>VLOOKUP($B21,'Classement Final'!$O:$T,6,FALSE)</f>
        <v>#N/A</v>
      </c>
      <c r="G21" s="102" t="e">
        <f>VLOOKUP($B21,'Classement Final'!$U:$Z,5,FALSE)</f>
        <v>#N/A</v>
      </c>
      <c r="H21" s="102" t="e">
        <f>VLOOKUP($B21,'Classement Final'!$U:$Z,6,FALSE)</f>
        <v>#N/A</v>
      </c>
      <c r="I21" s="102" t="e">
        <f>VLOOKUP($B21,'Classement Final'!$AA:$AF,5,FALSE)</f>
        <v>#N/A</v>
      </c>
      <c r="J21" s="102" t="e">
        <f>VLOOKUP($B21,'Classement Final'!$AA:$AF,6,FALSE)</f>
        <v>#N/A</v>
      </c>
      <c r="K21" s="102" t="e">
        <f>VLOOKUP($B21,'Classement Final'!$AG:$AL,5,FALSE)</f>
        <v>#N/A</v>
      </c>
      <c r="L21" s="102" t="e">
        <f>VLOOKUP($B21,'Classement Final'!$AG:$AL,6,FALSE)</f>
        <v>#N/A</v>
      </c>
      <c r="M21" s="102" t="e">
        <f>VLOOKUP($B21,'Classement Final'!$AM:$AR,5,FALSE)</f>
        <v>#N/A</v>
      </c>
      <c r="N21" s="102" t="e">
        <f>VLOOKUP($B21,'Classement Final'!$AM:$AR,6,FALSE)</f>
        <v>#N/A</v>
      </c>
      <c r="O21" s="102" t="e">
        <f>VLOOKUP($B21,'Classement Final'!$AS:$AX,5,FALSE)</f>
        <v>#N/A</v>
      </c>
      <c r="P21" s="102" t="e">
        <f>VLOOKUP($B21,'Classement Final'!$AS:$AX,6,FALSE)</f>
        <v>#N/A</v>
      </c>
      <c r="Q21" s="102" t="e">
        <f>VLOOKUP($B21,'Classement Final'!$AY:$BD,5,FALSE)</f>
        <v>#N/A</v>
      </c>
      <c r="R21" s="102" t="e">
        <f>VLOOKUP($B21,'Classement Final'!$AY:$BD,6,FALSE)</f>
        <v>#N/A</v>
      </c>
      <c r="S21" s="103" t="e">
        <f t="shared" si="0"/>
        <v>#N/A</v>
      </c>
    </row>
    <row r="22" spans="2:19">
      <c r="B22" s="101">
        <v>20</v>
      </c>
      <c r="C22" s="102" t="e">
        <f>VLOOKUP($B22,'Classement Final'!$I:$N,5,FALSE)</f>
        <v>#N/A</v>
      </c>
      <c r="D22" s="102" t="e">
        <f>VLOOKUP($B22,'Classement Final'!$I:$N,6,FALSE)</f>
        <v>#N/A</v>
      </c>
      <c r="E22" s="102" t="e">
        <f>VLOOKUP($B22,'Classement Final'!$O:$T,5,FALSE)</f>
        <v>#N/A</v>
      </c>
      <c r="F22" s="102" t="e">
        <f>VLOOKUP($B22,'Classement Final'!$O:$T,6,FALSE)</f>
        <v>#N/A</v>
      </c>
      <c r="G22" s="102" t="e">
        <f>VLOOKUP($B22,'Classement Final'!$U:$Z,5,FALSE)</f>
        <v>#N/A</v>
      </c>
      <c r="H22" s="102" t="e">
        <f>VLOOKUP($B22,'Classement Final'!$U:$Z,6,FALSE)</f>
        <v>#N/A</v>
      </c>
      <c r="I22" s="102" t="e">
        <f>VLOOKUP($B22,'Classement Final'!$AA:$AF,5,FALSE)</f>
        <v>#N/A</v>
      </c>
      <c r="J22" s="102" t="e">
        <f>VLOOKUP($B22,'Classement Final'!$AA:$AF,6,FALSE)</f>
        <v>#N/A</v>
      </c>
      <c r="K22" s="102" t="e">
        <f>VLOOKUP($B22,'Classement Final'!$AG:$AL,5,FALSE)</f>
        <v>#N/A</v>
      </c>
      <c r="L22" s="102" t="e">
        <f>VLOOKUP($B22,'Classement Final'!$AG:$AL,6,FALSE)</f>
        <v>#N/A</v>
      </c>
      <c r="M22" s="102" t="e">
        <f>VLOOKUP($B22,'Classement Final'!$AM:$AR,5,FALSE)</f>
        <v>#N/A</v>
      </c>
      <c r="N22" s="102" t="e">
        <f>VLOOKUP($B22,'Classement Final'!$AM:$AR,6,FALSE)</f>
        <v>#N/A</v>
      </c>
      <c r="O22" s="102" t="e">
        <f>VLOOKUP($B22,'Classement Final'!$AS:$AX,5,FALSE)</f>
        <v>#N/A</v>
      </c>
      <c r="P22" s="102" t="e">
        <f>VLOOKUP($B22,'Classement Final'!$AS:$AX,6,FALSE)</f>
        <v>#N/A</v>
      </c>
      <c r="Q22" s="102" t="e">
        <f>VLOOKUP($B22,'Classement Final'!$AY:$BD,5,FALSE)</f>
        <v>#N/A</v>
      </c>
      <c r="R22" s="102" t="e">
        <f>VLOOKUP($B22,'Classement Final'!$AY:$BD,6,FALSE)</f>
        <v>#N/A</v>
      </c>
      <c r="S22" s="103" t="e">
        <f t="shared" si="0"/>
        <v>#N/A</v>
      </c>
    </row>
    <row r="23" spans="2:19">
      <c r="B23" s="101">
        <v>21</v>
      </c>
      <c r="C23" s="102" t="e">
        <f>VLOOKUP($B23,'Classement Final'!$I:$N,5,FALSE)</f>
        <v>#N/A</v>
      </c>
      <c r="D23" s="102" t="e">
        <f>VLOOKUP($B23,'Classement Final'!$I:$N,6,FALSE)</f>
        <v>#N/A</v>
      </c>
      <c r="E23" s="102" t="e">
        <f>VLOOKUP($B23,'Classement Final'!$O:$T,5,FALSE)</f>
        <v>#N/A</v>
      </c>
      <c r="F23" s="102" t="e">
        <f>VLOOKUP($B23,'Classement Final'!$O:$T,6,FALSE)</f>
        <v>#N/A</v>
      </c>
      <c r="G23" s="102" t="e">
        <f>VLOOKUP($B23,'Classement Final'!$U:$Z,5,FALSE)</f>
        <v>#N/A</v>
      </c>
      <c r="H23" s="102" t="e">
        <f>VLOOKUP($B23,'Classement Final'!$U:$Z,6,FALSE)</f>
        <v>#N/A</v>
      </c>
      <c r="I23" s="102" t="e">
        <f>VLOOKUP($B23,'Classement Final'!$AA:$AF,5,FALSE)</f>
        <v>#N/A</v>
      </c>
      <c r="J23" s="102" t="e">
        <f>VLOOKUP($B23,'Classement Final'!$AA:$AF,6,FALSE)</f>
        <v>#N/A</v>
      </c>
      <c r="K23" s="102" t="e">
        <f>VLOOKUP($B23,'Classement Final'!$AG:$AL,5,FALSE)</f>
        <v>#N/A</v>
      </c>
      <c r="L23" s="102" t="e">
        <f>VLOOKUP($B23,'Classement Final'!$AG:$AL,6,FALSE)</f>
        <v>#N/A</v>
      </c>
      <c r="M23" s="102" t="e">
        <f>VLOOKUP($B23,'Classement Final'!$AM:$AR,5,FALSE)</f>
        <v>#N/A</v>
      </c>
      <c r="N23" s="102" t="e">
        <f>VLOOKUP($B23,'Classement Final'!$AM:$AR,6,FALSE)</f>
        <v>#N/A</v>
      </c>
      <c r="O23" s="102" t="e">
        <f>VLOOKUP($B23,'Classement Final'!$AS:$AX,5,FALSE)</f>
        <v>#N/A</v>
      </c>
      <c r="P23" s="102" t="e">
        <f>VLOOKUP($B23,'Classement Final'!$AS:$AX,6,FALSE)</f>
        <v>#N/A</v>
      </c>
      <c r="Q23" s="102" t="e">
        <f>VLOOKUP($B23,'Classement Final'!$AY:$BD,5,FALSE)</f>
        <v>#N/A</v>
      </c>
      <c r="R23" s="102" t="e">
        <f>VLOOKUP($B23,'Classement Final'!$AY:$BD,6,FALSE)</f>
        <v>#N/A</v>
      </c>
      <c r="S23" s="103" t="e">
        <f t="shared" si="0"/>
        <v>#N/A</v>
      </c>
    </row>
    <row r="24" spans="2:19">
      <c r="B24" s="101">
        <v>22</v>
      </c>
      <c r="C24" s="102" t="e">
        <f>VLOOKUP($B24,'Classement Final'!$I:$N,5,FALSE)</f>
        <v>#N/A</v>
      </c>
      <c r="D24" s="102" t="e">
        <f>VLOOKUP($B24,'Classement Final'!$I:$N,6,FALSE)</f>
        <v>#N/A</v>
      </c>
      <c r="E24" s="102" t="e">
        <f>VLOOKUP($B24,'Classement Final'!$O:$T,5,FALSE)</f>
        <v>#N/A</v>
      </c>
      <c r="F24" s="102" t="e">
        <f>VLOOKUP($B24,'Classement Final'!$O:$T,6,FALSE)</f>
        <v>#N/A</v>
      </c>
      <c r="G24" s="102" t="e">
        <f>VLOOKUP($B24,'Classement Final'!$U:$Z,5,FALSE)</f>
        <v>#N/A</v>
      </c>
      <c r="H24" s="102" t="e">
        <f>VLOOKUP($B24,'Classement Final'!$U:$Z,6,FALSE)</f>
        <v>#N/A</v>
      </c>
      <c r="I24" s="102" t="e">
        <f>VLOOKUP($B24,'Classement Final'!$AA:$AF,5,FALSE)</f>
        <v>#N/A</v>
      </c>
      <c r="J24" s="102" t="e">
        <f>VLOOKUP($B24,'Classement Final'!$AA:$AF,6,FALSE)</f>
        <v>#N/A</v>
      </c>
      <c r="K24" s="102" t="e">
        <f>VLOOKUP($B24,'Classement Final'!$AG:$AL,5,FALSE)</f>
        <v>#N/A</v>
      </c>
      <c r="L24" s="102" t="e">
        <f>VLOOKUP($B24,'Classement Final'!$AG:$AL,6,FALSE)</f>
        <v>#N/A</v>
      </c>
      <c r="M24" s="102" t="e">
        <f>VLOOKUP($B24,'Classement Final'!$AM:$AR,5,FALSE)</f>
        <v>#N/A</v>
      </c>
      <c r="N24" s="102" t="e">
        <f>VLOOKUP($B24,'Classement Final'!$AM:$AR,6,FALSE)</f>
        <v>#N/A</v>
      </c>
      <c r="O24" s="102" t="e">
        <f>VLOOKUP($B24,'Classement Final'!$AS:$AX,5,FALSE)</f>
        <v>#N/A</v>
      </c>
      <c r="P24" s="102" t="e">
        <f>VLOOKUP($B24,'Classement Final'!$AS:$AX,6,FALSE)</f>
        <v>#N/A</v>
      </c>
      <c r="Q24" s="102" t="e">
        <f>VLOOKUP($B24,'Classement Final'!$AY:$BD,5,FALSE)</f>
        <v>#N/A</v>
      </c>
      <c r="R24" s="102" t="e">
        <f>VLOOKUP($B24,'Classement Final'!$AY:$BD,6,FALSE)</f>
        <v>#N/A</v>
      </c>
      <c r="S24" s="103" t="e">
        <f t="shared" si="0"/>
        <v>#N/A</v>
      </c>
    </row>
    <row r="25" spans="2:19">
      <c r="B25" s="101">
        <v>23</v>
      </c>
      <c r="C25" s="102" t="e">
        <f>VLOOKUP($B25,'Classement Final'!$I:$N,5,FALSE)</f>
        <v>#N/A</v>
      </c>
      <c r="D25" s="102" t="e">
        <f>VLOOKUP($B25,'Classement Final'!$I:$N,6,FALSE)</f>
        <v>#N/A</v>
      </c>
      <c r="E25" s="102" t="e">
        <f>VLOOKUP($B25,'Classement Final'!$O:$T,5,FALSE)</f>
        <v>#N/A</v>
      </c>
      <c r="F25" s="102" t="e">
        <f>VLOOKUP($B25,'Classement Final'!$O:$T,6,FALSE)</f>
        <v>#N/A</v>
      </c>
      <c r="G25" s="102" t="e">
        <f>VLOOKUP($B25,'Classement Final'!$U:$Z,5,FALSE)</f>
        <v>#N/A</v>
      </c>
      <c r="H25" s="102" t="e">
        <f>VLOOKUP($B25,'Classement Final'!$U:$Z,6,FALSE)</f>
        <v>#N/A</v>
      </c>
      <c r="I25" s="102" t="e">
        <f>VLOOKUP($B25,'Classement Final'!$AA:$AF,5,FALSE)</f>
        <v>#N/A</v>
      </c>
      <c r="J25" s="102" t="e">
        <f>VLOOKUP($B25,'Classement Final'!$AA:$AF,6,FALSE)</f>
        <v>#N/A</v>
      </c>
      <c r="K25" s="102" t="e">
        <f>VLOOKUP($B25,'Classement Final'!$AG:$AL,5,FALSE)</f>
        <v>#N/A</v>
      </c>
      <c r="L25" s="102" t="e">
        <f>VLOOKUP($B25,'Classement Final'!$AG:$AL,6,FALSE)</f>
        <v>#N/A</v>
      </c>
      <c r="M25" s="102" t="e">
        <f>VLOOKUP($B25,'Classement Final'!$AM:$AR,5,FALSE)</f>
        <v>#N/A</v>
      </c>
      <c r="N25" s="102" t="e">
        <f>VLOOKUP($B25,'Classement Final'!$AM:$AR,6,FALSE)</f>
        <v>#N/A</v>
      </c>
      <c r="O25" s="102" t="e">
        <f>VLOOKUP($B25,'Classement Final'!$AS:$AX,5,FALSE)</f>
        <v>#N/A</v>
      </c>
      <c r="P25" s="102" t="e">
        <f>VLOOKUP($B25,'Classement Final'!$AS:$AX,6,FALSE)</f>
        <v>#N/A</v>
      </c>
      <c r="Q25" s="102" t="e">
        <f>VLOOKUP($B25,'Classement Final'!$AY:$BD,5,FALSE)</f>
        <v>#N/A</v>
      </c>
      <c r="R25" s="102" t="e">
        <f>VLOOKUP($B25,'Classement Final'!$AY:$BD,6,FALSE)</f>
        <v>#N/A</v>
      </c>
      <c r="S25" s="103" t="e">
        <f t="shared" si="0"/>
        <v>#N/A</v>
      </c>
    </row>
    <row r="26" spans="2:19">
      <c r="B26" s="101">
        <v>24</v>
      </c>
      <c r="C26" s="102" t="e">
        <f>VLOOKUP($B26,'Classement Final'!$I:$N,5,FALSE)</f>
        <v>#N/A</v>
      </c>
      <c r="D26" s="102" t="e">
        <f>VLOOKUP($B26,'Classement Final'!$I:$N,6,FALSE)</f>
        <v>#N/A</v>
      </c>
      <c r="E26" s="102" t="e">
        <f>VLOOKUP($B26,'Classement Final'!$O:$T,5,FALSE)</f>
        <v>#N/A</v>
      </c>
      <c r="F26" s="102" t="e">
        <f>VLOOKUP($B26,'Classement Final'!$O:$T,6,FALSE)</f>
        <v>#N/A</v>
      </c>
      <c r="G26" s="102" t="e">
        <f>VLOOKUP($B26,'Classement Final'!$U:$Z,5,FALSE)</f>
        <v>#N/A</v>
      </c>
      <c r="H26" s="102" t="e">
        <f>VLOOKUP($B26,'Classement Final'!$U:$Z,6,FALSE)</f>
        <v>#N/A</v>
      </c>
      <c r="I26" s="102" t="e">
        <f>VLOOKUP($B26,'Classement Final'!$AA:$AF,5,FALSE)</f>
        <v>#N/A</v>
      </c>
      <c r="J26" s="102" t="e">
        <f>VLOOKUP($B26,'Classement Final'!$AA:$AF,6,FALSE)</f>
        <v>#N/A</v>
      </c>
      <c r="K26" s="102" t="e">
        <f>VLOOKUP($B26,'Classement Final'!$AG:$AL,5,FALSE)</f>
        <v>#N/A</v>
      </c>
      <c r="L26" s="102" t="e">
        <f>VLOOKUP($B26,'Classement Final'!$AG:$AL,6,FALSE)</f>
        <v>#N/A</v>
      </c>
      <c r="M26" s="102" t="e">
        <f>VLOOKUP($B26,'Classement Final'!$AM:$AR,5,FALSE)</f>
        <v>#N/A</v>
      </c>
      <c r="N26" s="102" t="e">
        <f>VLOOKUP($B26,'Classement Final'!$AM:$AR,6,FALSE)</f>
        <v>#N/A</v>
      </c>
      <c r="O26" s="102" t="e">
        <f>VLOOKUP($B26,'Classement Final'!$AS:$AX,5,FALSE)</f>
        <v>#N/A</v>
      </c>
      <c r="P26" s="102" t="e">
        <f>VLOOKUP($B26,'Classement Final'!$AS:$AX,6,FALSE)</f>
        <v>#N/A</v>
      </c>
      <c r="Q26" s="102" t="e">
        <f>VLOOKUP($B26,'Classement Final'!$AY:$BD,5,FALSE)</f>
        <v>#N/A</v>
      </c>
      <c r="R26" s="102" t="e">
        <f>VLOOKUP($B26,'Classement Final'!$AY:$BD,6,FALSE)</f>
        <v>#N/A</v>
      </c>
      <c r="S26" s="103" t="e">
        <f t="shared" si="0"/>
        <v>#N/A</v>
      </c>
    </row>
    <row r="27" spans="2:19">
      <c r="B27" s="101">
        <v>25</v>
      </c>
      <c r="C27" s="102" t="e">
        <f>VLOOKUP($B27,'Classement Final'!$I:$N,5,FALSE)</f>
        <v>#N/A</v>
      </c>
      <c r="D27" s="102" t="e">
        <f>VLOOKUP($B27,'Classement Final'!$I:$N,6,FALSE)</f>
        <v>#N/A</v>
      </c>
      <c r="E27" s="102" t="e">
        <f>VLOOKUP($B27,'Classement Final'!$O:$T,5,FALSE)</f>
        <v>#N/A</v>
      </c>
      <c r="F27" s="102" t="e">
        <f>VLOOKUP($B27,'Classement Final'!$O:$T,6,FALSE)</f>
        <v>#N/A</v>
      </c>
      <c r="G27" s="102" t="e">
        <f>VLOOKUP($B27,'Classement Final'!$U:$Z,5,FALSE)</f>
        <v>#N/A</v>
      </c>
      <c r="H27" s="102" t="e">
        <f>VLOOKUP($B27,'Classement Final'!$U:$Z,6,FALSE)</f>
        <v>#N/A</v>
      </c>
      <c r="I27" s="102" t="e">
        <f>VLOOKUP($B27,'Classement Final'!$AA:$AF,5,FALSE)</f>
        <v>#N/A</v>
      </c>
      <c r="J27" s="102" t="e">
        <f>VLOOKUP($B27,'Classement Final'!$AA:$AF,6,FALSE)</f>
        <v>#N/A</v>
      </c>
      <c r="K27" s="102" t="e">
        <f>VLOOKUP($B27,'Classement Final'!$AG:$AL,5,FALSE)</f>
        <v>#N/A</v>
      </c>
      <c r="L27" s="102" t="e">
        <f>VLOOKUP($B27,'Classement Final'!$AG:$AL,6,FALSE)</f>
        <v>#N/A</v>
      </c>
      <c r="M27" s="102" t="e">
        <f>VLOOKUP($B27,'Classement Final'!$AM:$AR,5,FALSE)</f>
        <v>#N/A</v>
      </c>
      <c r="N27" s="102" t="e">
        <f>VLOOKUP($B27,'Classement Final'!$AM:$AR,6,FALSE)</f>
        <v>#N/A</v>
      </c>
      <c r="O27" s="102" t="e">
        <f>VLOOKUP($B27,'Classement Final'!$AS:$AX,5,FALSE)</f>
        <v>#N/A</v>
      </c>
      <c r="P27" s="102" t="e">
        <f>VLOOKUP($B27,'Classement Final'!$AS:$AX,6,FALSE)</f>
        <v>#N/A</v>
      </c>
      <c r="Q27" s="102" t="e">
        <f>VLOOKUP($B27,'Classement Final'!$AY:$BD,5,FALSE)</f>
        <v>#N/A</v>
      </c>
      <c r="R27" s="102" t="e">
        <f>VLOOKUP($B27,'Classement Final'!$AY:$BD,6,FALSE)</f>
        <v>#N/A</v>
      </c>
      <c r="S27" s="103" t="e">
        <f t="shared" si="0"/>
        <v>#N/A</v>
      </c>
    </row>
    <row r="28" spans="2:19">
      <c r="B28" s="101">
        <v>26</v>
      </c>
      <c r="C28" s="102" t="e">
        <f>VLOOKUP($B28,'Classement Final'!$I:$N,5,FALSE)</f>
        <v>#N/A</v>
      </c>
      <c r="D28" s="102" t="e">
        <f>VLOOKUP($B28,'Classement Final'!$I:$N,6,FALSE)</f>
        <v>#N/A</v>
      </c>
      <c r="E28" s="102" t="e">
        <f>VLOOKUP($B28,'Classement Final'!$O:$T,5,FALSE)</f>
        <v>#N/A</v>
      </c>
      <c r="F28" s="102" t="e">
        <f>VLOOKUP($B28,'Classement Final'!$O:$T,6,FALSE)</f>
        <v>#N/A</v>
      </c>
      <c r="G28" s="102" t="e">
        <f>VLOOKUP($B28,'Classement Final'!$U:$Z,5,FALSE)</f>
        <v>#N/A</v>
      </c>
      <c r="H28" s="102" t="e">
        <f>VLOOKUP($B28,'Classement Final'!$U:$Z,6,FALSE)</f>
        <v>#N/A</v>
      </c>
      <c r="I28" s="102" t="e">
        <f>VLOOKUP($B28,'Classement Final'!$AA:$AF,5,FALSE)</f>
        <v>#N/A</v>
      </c>
      <c r="J28" s="102" t="e">
        <f>VLOOKUP($B28,'Classement Final'!$AA:$AF,6,FALSE)</f>
        <v>#N/A</v>
      </c>
      <c r="K28" s="102" t="e">
        <f>VLOOKUP($B28,'Classement Final'!$AG:$AL,5,FALSE)</f>
        <v>#N/A</v>
      </c>
      <c r="L28" s="102" t="e">
        <f>VLOOKUP($B28,'Classement Final'!$AG:$AL,6,FALSE)</f>
        <v>#N/A</v>
      </c>
      <c r="M28" s="102" t="e">
        <f>VLOOKUP($B28,'Classement Final'!$AM:$AR,5,FALSE)</f>
        <v>#N/A</v>
      </c>
      <c r="N28" s="102" t="e">
        <f>VLOOKUP($B28,'Classement Final'!$AM:$AR,6,FALSE)</f>
        <v>#N/A</v>
      </c>
      <c r="O28" s="102" t="e">
        <f>VLOOKUP($B28,'Classement Final'!$AS:$AX,5,FALSE)</f>
        <v>#N/A</v>
      </c>
      <c r="P28" s="102" t="e">
        <f>VLOOKUP($B28,'Classement Final'!$AS:$AX,6,FALSE)</f>
        <v>#N/A</v>
      </c>
      <c r="Q28" s="102" t="e">
        <f>VLOOKUP($B28,'Classement Final'!$AY:$BD,5,FALSE)</f>
        <v>#N/A</v>
      </c>
      <c r="R28" s="102" t="e">
        <f>VLOOKUP($B28,'Classement Final'!$AY:$BD,6,FALSE)</f>
        <v>#N/A</v>
      </c>
      <c r="S28" s="103" t="e">
        <f t="shared" si="0"/>
        <v>#N/A</v>
      </c>
    </row>
    <row r="29" spans="2:19">
      <c r="B29" s="101">
        <v>27</v>
      </c>
      <c r="C29" s="102" t="e">
        <f>VLOOKUP($B29,'Classement Final'!$I:$N,5,FALSE)</f>
        <v>#N/A</v>
      </c>
      <c r="D29" s="102" t="e">
        <f>VLOOKUP($B29,'Classement Final'!$I:$N,6,FALSE)</f>
        <v>#N/A</v>
      </c>
      <c r="E29" s="102" t="e">
        <f>VLOOKUP($B29,'Classement Final'!$O:$T,5,FALSE)</f>
        <v>#N/A</v>
      </c>
      <c r="F29" s="102" t="e">
        <f>VLOOKUP($B29,'Classement Final'!$O:$T,6,FALSE)</f>
        <v>#N/A</v>
      </c>
      <c r="G29" s="102" t="e">
        <f>VLOOKUP($B29,'Classement Final'!$U:$Z,5,FALSE)</f>
        <v>#N/A</v>
      </c>
      <c r="H29" s="102" t="e">
        <f>VLOOKUP($B29,'Classement Final'!$U:$Z,6,FALSE)</f>
        <v>#N/A</v>
      </c>
      <c r="I29" s="102" t="e">
        <f>VLOOKUP($B29,'Classement Final'!$AA:$AF,5,FALSE)</f>
        <v>#N/A</v>
      </c>
      <c r="J29" s="102" t="e">
        <f>VLOOKUP($B29,'Classement Final'!$AA:$AF,6,FALSE)</f>
        <v>#N/A</v>
      </c>
      <c r="K29" s="102" t="e">
        <f>VLOOKUP($B29,'Classement Final'!$AG:$AL,5,FALSE)</f>
        <v>#N/A</v>
      </c>
      <c r="L29" s="102" t="e">
        <f>VLOOKUP($B29,'Classement Final'!$AG:$AL,6,FALSE)</f>
        <v>#N/A</v>
      </c>
      <c r="M29" s="102" t="e">
        <f>VLOOKUP($B29,'Classement Final'!$AM:$AR,5,FALSE)</f>
        <v>#N/A</v>
      </c>
      <c r="N29" s="102" t="e">
        <f>VLOOKUP($B29,'Classement Final'!$AM:$AR,6,FALSE)</f>
        <v>#N/A</v>
      </c>
      <c r="O29" s="102" t="e">
        <f>VLOOKUP($B29,'Classement Final'!$AS:$AX,5,FALSE)</f>
        <v>#N/A</v>
      </c>
      <c r="P29" s="102" t="e">
        <f>VLOOKUP($B29,'Classement Final'!$AS:$AX,6,FALSE)</f>
        <v>#N/A</v>
      </c>
      <c r="Q29" s="102" t="e">
        <f>VLOOKUP($B29,'Classement Final'!$AY:$BD,5,FALSE)</f>
        <v>#N/A</v>
      </c>
      <c r="R29" s="102" t="e">
        <f>VLOOKUP($B29,'Classement Final'!$AY:$BD,6,FALSE)</f>
        <v>#N/A</v>
      </c>
      <c r="S29" s="103" t="e">
        <f t="shared" si="0"/>
        <v>#N/A</v>
      </c>
    </row>
    <row r="30" spans="2:19">
      <c r="B30" s="101">
        <v>28</v>
      </c>
      <c r="C30" s="102" t="e">
        <f>VLOOKUP($B30,'Classement Final'!$I:$N,5,FALSE)</f>
        <v>#N/A</v>
      </c>
      <c r="D30" s="102" t="e">
        <f>VLOOKUP($B30,'Classement Final'!$I:$N,6,FALSE)</f>
        <v>#N/A</v>
      </c>
      <c r="E30" s="102" t="e">
        <f>VLOOKUP($B30,'Classement Final'!$O:$T,5,FALSE)</f>
        <v>#N/A</v>
      </c>
      <c r="F30" s="102" t="e">
        <f>VLOOKUP($B30,'Classement Final'!$O:$T,6,FALSE)</f>
        <v>#N/A</v>
      </c>
      <c r="G30" s="102" t="e">
        <f>VLOOKUP($B30,'Classement Final'!$U:$Z,5,FALSE)</f>
        <v>#N/A</v>
      </c>
      <c r="H30" s="102" t="e">
        <f>VLOOKUP($B30,'Classement Final'!$U:$Z,6,FALSE)</f>
        <v>#N/A</v>
      </c>
      <c r="I30" s="102" t="e">
        <f>VLOOKUP($B30,'Classement Final'!$AA:$AF,5,FALSE)</f>
        <v>#N/A</v>
      </c>
      <c r="J30" s="102" t="e">
        <f>VLOOKUP($B30,'Classement Final'!$AA:$AF,6,FALSE)</f>
        <v>#N/A</v>
      </c>
      <c r="K30" s="102" t="e">
        <f>VLOOKUP($B30,'Classement Final'!$AG:$AL,5,FALSE)</f>
        <v>#N/A</v>
      </c>
      <c r="L30" s="102" t="e">
        <f>VLOOKUP($B30,'Classement Final'!$AG:$AL,6,FALSE)</f>
        <v>#N/A</v>
      </c>
      <c r="M30" s="102" t="e">
        <f>VLOOKUP($B30,'Classement Final'!$AM:$AR,5,FALSE)</f>
        <v>#N/A</v>
      </c>
      <c r="N30" s="102" t="e">
        <f>VLOOKUP($B30,'Classement Final'!$AM:$AR,6,FALSE)</f>
        <v>#N/A</v>
      </c>
      <c r="O30" s="102" t="e">
        <f>VLOOKUP($B30,'Classement Final'!$AS:$AX,5,FALSE)</f>
        <v>#N/A</v>
      </c>
      <c r="P30" s="102" t="e">
        <f>VLOOKUP($B30,'Classement Final'!$AS:$AX,6,FALSE)</f>
        <v>#N/A</v>
      </c>
      <c r="Q30" s="102" t="e">
        <f>VLOOKUP($B30,'Classement Final'!$AY:$BD,5,FALSE)</f>
        <v>#N/A</v>
      </c>
      <c r="R30" s="102" t="e">
        <f>VLOOKUP($B30,'Classement Final'!$AY:$BD,6,FALSE)</f>
        <v>#N/A</v>
      </c>
      <c r="S30" s="103" t="e">
        <f t="shared" si="0"/>
        <v>#N/A</v>
      </c>
    </row>
    <row r="31" spans="2:19">
      <c r="B31" s="100"/>
      <c r="C31" s="102"/>
      <c r="D31" s="102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3"/>
    </row>
    <row r="32" spans="2:19" s="62" customFormat="1">
      <c r="B32" s="100" t="s">
        <v>73</v>
      </c>
      <c r="C32" s="105" t="e">
        <f>SUM(C3:C30)</f>
        <v>#N/A</v>
      </c>
      <c r="D32" s="105" t="e">
        <f t="shared" ref="D32:R32" si="1">SUM(D3:D30)</f>
        <v>#N/A</v>
      </c>
      <c r="E32" s="105" t="e">
        <f t="shared" si="1"/>
        <v>#N/A</v>
      </c>
      <c r="F32" s="105" t="e">
        <f t="shared" si="1"/>
        <v>#N/A</v>
      </c>
      <c r="G32" s="105" t="e">
        <f t="shared" si="1"/>
        <v>#N/A</v>
      </c>
      <c r="H32" s="105" t="e">
        <f t="shared" si="1"/>
        <v>#N/A</v>
      </c>
      <c r="I32" s="105" t="e">
        <f t="shared" si="1"/>
        <v>#N/A</v>
      </c>
      <c r="J32" s="105" t="e">
        <f t="shared" si="1"/>
        <v>#N/A</v>
      </c>
      <c r="K32" s="105" t="e">
        <f t="shared" si="1"/>
        <v>#N/A</v>
      </c>
      <c r="L32" s="105" t="e">
        <f t="shared" si="1"/>
        <v>#N/A</v>
      </c>
      <c r="M32" s="105" t="e">
        <f t="shared" si="1"/>
        <v>#N/A</v>
      </c>
      <c r="N32" s="105" t="e">
        <f t="shared" si="1"/>
        <v>#N/A</v>
      </c>
      <c r="O32" s="105" t="e">
        <f t="shared" si="1"/>
        <v>#N/A</v>
      </c>
      <c r="P32" s="105" t="e">
        <f t="shared" si="1"/>
        <v>#N/A</v>
      </c>
      <c r="Q32" s="105" t="e">
        <f t="shared" si="1"/>
        <v>#N/A</v>
      </c>
      <c r="R32" s="105" t="e">
        <f t="shared" si="1"/>
        <v>#N/A</v>
      </c>
      <c r="S32" s="103" t="e">
        <f>SUM(C32:R32)</f>
        <v>#N/A</v>
      </c>
    </row>
  </sheetData>
  <mergeCells count="8">
    <mergeCell ref="O1:P1"/>
    <mergeCell ref="Q1:R1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A1:P41"/>
  <sheetViews>
    <sheetView workbookViewId="0">
      <selection activeCell="M3" sqref="M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56" t="s">
        <v>46</v>
      </c>
      <c r="B2" s="56" t="s">
        <v>47</v>
      </c>
      <c r="C2" s="57" t="s">
        <v>46</v>
      </c>
      <c r="D2" s="57" t="s">
        <v>47</v>
      </c>
      <c r="E2" s="56" t="s">
        <v>46</v>
      </c>
      <c r="F2" s="56" t="s">
        <v>47</v>
      </c>
      <c r="G2" s="57" t="s">
        <v>46</v>
      </c>
      <c r="H2" s="57" t="s">
        <v>47</v>
      </c>
      <c r="I2" s="56" t="s">
        <v>46</v>
      </c>
      <c r="J2" s="56" t="s">
        <v>47</v>
      </c>
      <c r="K2" s="57" t="s">
        <v>46</v>
      </c>
      <c r="L2" s="57" t="s">
        <v>47</v>
      </c>
      <c r="M2" s="56" t="s">
        <v>46</v>
      </c>
      <c r="N2" s="56" t="s">
        <v>47</v>
      </c>
      <c r="O2" s="57" t="s">
        <v>46</v>
      </c>
      <c r="P2" s="57" t="s">
        <v>47</v>
      </c>
    </row>
    <row r="3" spans="1:16">
      <c r="A3" s="30" t="s">
        <v>49</v>
      </c>
      <c r="B3" s="31">
        <v>501</v>
      </c>
      <c r="C3" s="33"/>
      <c r="D3" s="33"/>
      <c r="E3" s="31"/>
      <c r="F3" s="31"/>
      <c r="G3" s="33" t="s">
        <v>49</v>
      </c>
      <c r="H3" s="33">
        <v>475</v>
      </c>
      <c r="I3" s="31"/>
      <c r="J3" s="31"/>
      <c r="K3" s="33" t="s">
        <v>49</v>
      </c>
      <c r="L3" s="33">
        <v>460</v>
      </c>
      <c r="M3" s="31"/>
      <c r="N3" s="31"/>
      <c r="O3" s="33"/>
      <c r="P3" s="33"/>
    </row>
    <row r="4" spans="1:16">
      <c r="A4" s="30" t="s">
        <v>49</v>
      </c>
      <c r="B4" s="31">
        <v>450</v>
      </c>
      <c r="C4" s="33"/>
      <c r="D4" s="33"/>
      <c r="E4" s="31"/>
      <c r="F4" s="31"/>
      <c r="G4" s="33"/>
      <c r="H4" s="33"/>
      <c r="I4" s="31"/>
      <c r="J4" s="31"/>
      <c r="K4" s="33" t="s">
        <v>49</v>
      </c>
      <c r="L4" s="33">
        <v>430</v>
      </c>
      <c r="M4" s="31"/>
      <c r="N4" s="31"/>
      <c r="O4" s="33"/>
      <c r="P4" s="33"/>
    </row>
    <row r="5" spans="1:16">
      <c r="A5" s="30" t="s">
        <v>49</v>
      </c>
      <c r="B5" s="31">
        <v>390</v>
      </c>
      <c r="C5" s="33"/>
      <c r="D5" s="33"/>
      <c r="E5" s="31"/>
      <c r="F5" s="31"/>
      <c r="G5" s="33"/>
      <c r="H5" s="33"/>
      <c r="I5" s="31"/>
      <c r="J5" s="31"/>
      <c r="K5" s="33" t="s">
        <v>49</v>
      </c>
      <c r="L5" s="33">
        <v>480</v>
      </c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56">
        <f>COUNT(B3:B40)</f>
        <v>3</v>
      </c>
      <c r="B41" s="56">
        <f>SUM(B3:B40)</f>
        <v>1341</v>
      </c>
      <c r="C41" s="57">
        <f>COUNT(D3:D40)</f>
        <v>0</v>
      </c>
      <c r="D41" s="57">
        <f>SUM(D3:D40)</f>
        <v>0</v>
      </c>
      <c r="E41" s="56">
        <f>COUNT(F3:F40)</f>
        <v>0</v>
      </c>
      <c r="F41" s="56">
        <f>SUM(F3:F40)</f>
        <v>0</v>
      </c>
      <c r="G41" s="57">
        <f>COUNT(H3:H40)</f>
        <v>1</v>
      </c>
      <c r="H41" s="57">
        <f>SUM(H3:H40)</f>
        <v>475</v>
      </c>
      <c r="I41" s="56">
        <f>COUNT(J3:J40)</f>
        <v>0</v>
      </c>
      <c r="J41" s="56">
        <f>SUM(J3:J40)</f>
        <v>0</v>
      </c>
      <c r="K41" s="57">
        <f>COUNT(L3:L40)</f>
        <v>3</v>
      </c>
      <c r="L41" s="57">
        <f>SUM(L3:L40)</f>
        <v>1370</v>
      </c>
      <c r="M41" s="56">
        <f>COUNT(N3:N40)</f>
        <v>0</v>
      </c>
      <c r="N41" s="56">
        <f>SUM(N3:N40)</f>
        <v>0</v>
      </c>
      <c r="O41" s="57">
        <f>COUNT(P3:P40)</f>
        <v>0</v>
      </c>
      <c r="P41" s="57">
        <f>SUM(P3:P40)</f>
        <v>0</v>
      </c>
    </row>
  </sheetData>
  <dataConsolidate/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7">
    <pageSetUpPr fitToPage="1"/>
  </sheetPr>
  <dimension ref="A1:P41"/>
  <sheetViews>
    <sheetView topLeftCell="D1" workbookViewId="0">
      <selection activeCell="P3" sqref="P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 t="s">
        <v>49</v>
      </c>
      <c r="B3" s="31">
        <v>550</v>
      </c>
      <c r="C3" s="33" t="s">
        <v>49</v>
      </c>
      <c r="D3" s="33">
        <v>450</v>
      </c>
      <c r="E3" s="31" t="s">
        <v>49</v>
      </c>
      <c r="F3" s="31">
        <v>540</v>
      </c>
      <c r="G3" s="33" t="s">
        <v>49</v>
      </c>
      <c r="H3" s="33">
        <v>485</v>
      </c>
      <c r="I3" s="31" t="s">
        <v>49</v>
      </c>
      <c r="J3" s="31">
        <v>475</v>
      </c>
      <c r="K3" s="33" t="s">
        <v>49</v>
      </c>
      <c r="L3" s="33">
        <v>565</v>
      </c>
      <c r="M3" s="31"/>
      <c r="N3" s="31"/>
      <c r="O3" s="33" t="s">
        <v>49</v>
      </c>
      <c r="P3" s="33">
        <v>500</v>
      </c>
    </row>
    <row r="4" spans="1:16">
      <c r="A4" s="30"/>
      <c r="B4" s="31"/>
      <c r="C4" s="33"/>
      <c r="D4" s="33"/>
      <c r="E4" s="31"/>
      <c r="F4" s="31"/>
      <c r="G4" s="33"/>
      <c r="H4" s="33"/>
      <c r="I4" s="31" t="s">
        <v>49</v>
      </c>
      <c r="J4" s="31">
        <v>490</v>
      </c>
      <c r="K4" s="33" t="s">
        <v>49</v>
      </c>
      <c r="L4" s="33">
        <v>422</v>
      </c>
      <c r="M4" s="31"/>
      <c r="N4" s="31"/>
      <c r="O4" s="33"/>
      <c r="P4" s="33"/>
    </row>
    <row r="5" spans="1:16">
      <c r="A5" s="30"/>
      <c r="B5" s="31"/>
      <c r="C5" s="33"/>
      <c r="D5" s="33"/>
      <c r="E5" s="31"/>
      <c r="F5" s="31"/>
      <c r="G5" s="33"/>
      <c r="H5" s="33"/>
      <c r="I5" s="31" t="s">
        <v>49</v>
      </c>
      <c r="J5" s="31">
        <v>385</v>
      </c>
      <c r="K5" s="33" t="s">
        <v>49</v>
      </c>
      <c r="L5" s="33">
        <v>425</v>
      </c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 t="s">
        <v>49</v>
      </c>
      <c r="L6" s="33">
        <v>450</v>
      </c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1</v>
      </c>
      <c r="B41" s="32">
        <f>SUM(B3:B40)</f>
        <v>550</v>
      </c>
      <c r="C41" s="34">
        <f>COUNT(D3:D40)</f>
        <v>1</v>
      </c>
      <c r="D41" s="34">
        <f>SUM(D3:D40)</f>
        <v>450</v>
      </c>
      <c r="E41" s="32">
        <f>COUNT(F3:F40)</f>
        <v>1</v>
      </c>
      <c r="F41" s="32">
        <f>SUM(F3:F40)</f>
        <v>540</v>
      </c>
      <c r="G41" s="34">
        <f>COUNT(H3:H40)</f>
        <v>1</v>
      </c>
      <c r="H41" s="34">
        <f>SUM(H3:H40)</f>
        <v>485</v>
      </c>
      <c r="I41" s="32">
        <f>COUNT(J3:J40)</f>
        <v>3</v>
      </c>
      <c r="J41" s="32">
        <f>SUM(J3:J40)</f>
        <v>1350</v>
      </c>
      <c r="K41" s="34">
        <f>COUNT(L3:L40)</f>
        <v>4</v>
      </c>
      <c r="L41" s="34">
        <f>SUM(L3:L40)</f>
        <v>1862</v>
      </c>
      <c r="M41" s="32">
        <f>COUNT(N3:N40)</f>
        <v>0</v>
      </c>
      <c r="N41" s="32">
        <f>SUM(N3:N40)</f>
        <v>0</v>
      </c>
      <c r="O41" s="34">
        <f>COUNT(P3:P40)</f>
        <v>1</v>
      </c>
      <c r="P41" s="34">
        <f>SUM(P3:P40)</f>
        <v>500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>
    <pageSetUpPr fitToPage="1"/>
  </sheetPr>
  <dimension ref="A1:P41"/>
  <sheetViews>
    <sheetView topLeftCell="D1" workbookViewId="0">
      <selection activeCell="P3" sqref="P3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 t="s">
        <v>49</v>
      </c>
      <c r="B3" s="31">
        <v>450</v>
      </c>
      <c r="C3" s="33" t="s">
        <v>49</v>
      </c>
      <c r="D3" s="33">
        <v>435</v>
      </c>
      <c r="E3" s="31" t="s">
        <v>49</v>
      </c>
      <c r="F3" s="31">
        <v>462</v>
      </c>
      <c r="G3" s="33" t="s">
        <v>49</v>
      </c>
      <c r="H3" s="33">
        <v>484</v>
      </c>
      <c r="I3" s="31"/>
      <c r="J3" s="31"/>
      <c r="K3" s="33" t="s">
        <v>49</v>
      </c>
      <c r="L3" s="33">
        <v>519</v>
      </c>
      <c r="M3" s="31"/>
      <c r="N3" s="31"/>
      <c r="O3" s="33" t="s">
        <v>49</v>
      </c>
      <c r="P3" s="33">
        <v>480</v>
      </c>
    </row>
    <row r="4" spans="1:16">
      <c r="A4" s="30" t="s">
        <v>49</v>
      </c>
      <c r="B4" s="31">
        <v>460</v>
      </c>
      <c r="C4" s="33" t="s">
        <v>49</v>
      </c>
      <c r="D4" s="33">
        <v>478</v>
      </c>
      <c r="E4" s="31"/>
      <c r="F4" s="31"/>
      <c r="G4" s="33" t="s">
        <v>49</v>
      </c>
      <c r="H4" s="33">
        <v>551</v>
      </c>
      <c r="I4" s="31"/>
      <c r="J4" s="31"/>
      <c r="K4" s="33"/>
      <c r="L4" s="33"/>
      <c r="M4" s="31"/>
      <c r="N4" s="31"/>
      <c r="O4" s="33"/>
      <c r="P4" s="33"/>
    </row>
    <row r="5" spans="1:16">
      <c r="A5" s="30" t="s">
        <v>49</v>
      </c>
      <c r="B5" s="31">
        <v>472</v>
      </c>
      <c r="C5" s="33"/>
      <c r="D5" s="33"/>
      <c r="E5" s="31"/>
      <c r="F5" s="31"/>
      <c r="G5" s="33"/>
      <c r="H5" s="33"/>
      <c r="I5" s="31"/>
      <c r="J5" s="31"/>
      <c r="K5" s="33"/>
      <c r="L5" s="33"/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/>
      <c r="H6" s="33"/>
      <c r="I6" s="31"/>
      <c r="J6" s="31"/>
      <c r="K6" s="33"/>
      <c r="L6" s="33"/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/>
      <c r="L7" s="33"/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3</v>
      </c>
      <c r="B41" s="32">
        <f>SUM(B3:B40)</f>
        <v>1382</v>
      </c>
      <c r="C41" s="34">
        <f t="shared" ref="C41" si="0">COUNT(D3:D40)</f>
        <v>2</v>
      </c>
      <c r="D41" s="34">
        <f t="shared" ref="D41" si="1">SUM(D3:D40)</f>
        <v>913</v>
      </c>
      <c r="E41" s="32">
        <f t="shared" ref="E41" si="2">COUNT(F3:F40)</f>
        <v>1</v>
      </c>
      <c r="F41" s="32">
        <f t="shared" ref="F41" si="3">SUM(F3:F40)</f>
        <v>462</v>
      </c>
      <c r="G41" s="34">
        <f t="shared" ref="G41" si="4">COUNT(H3:H40)</f>
        <v>2</v>
      </c>
      <c r="H41" s="34">
        <f t="shared" ref="H41" si="5">SUM(H3:H40)</f>
        <v>1035</v>
      </c>
      <c r="I41" s="32">
        <f t="shared" ref="I41" si="6">COUNT(J3:J40)</f>
        <v>0</v>
      </c>
      <c r="J41" s="32">
        <f t="shared" ref="J41" si="7">SUM(J3:J40)</f>
        <v>0</v>
      </c>
      <c r="K41" s="34">
        <f t="shared" ref="K41" si="8">COUNT(L3:L40)</f>
        <v>1</v>
      </c>
      <c r="L41" s="34">
        <f t="shared" ref="L41" si="9">SUM(L3:L40)</f>
        <v>519</v>
      </c>
      <c r="M41" s="32">
        <f t="shared" ref="M41" si="10">COUNT(N3:N40)</f>
        <v>0</v>
      </c>
      <c r="N41" s="32">
        <f t="shared" ref="N41" si="11">SUM(N3:N40)</f>
        <v>0</v>
      </c>
      <c r="O41" s="34">
        <f t="shared" ref="O41" si="12">COUNT(P3:P40)</f>
        <v>1</v>
      </c>
      <c r="P41" s="34">
        <f t="shared" ref="P41" si="13">SUM(P3:P40)</f>
        <v>480</v>
      </c>
    </row>
  </sheetData>
  <mergeCells count="8">
    <mergeCell ref="K1:L1"/>
    <mergeCell ref="M1:N1"/>
    <mergeCell ref="O1:P1"/>
    <mergeCell ref="A1:B1"/>
    <mergeCell ref="C1:D1"/>
    <mergeCell ref="E1:F1"/>
    <mergeCell ref="G1:H1"/>
    <mergeCell ref="I1:J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/>
  <dimension ref="A1:P41"/>
  <sheetViews>
    <sheetView topLeftCell="D1" workbookViewId="0">
      <selection activeCell="P4" sqref="P4"/>
    </sheetView>
  </sheetViews>
  <sheetFormatPr baseColWidth="10" defaultRowHeight="12.75"/>
  <sheetData>
    <row r="1" spans="1:16">
      <c r="A1" s="113" t="s">
        <v>38</v>
      </c>
      <c r="B1" s="113"/>
      <c r="C1" s="114" t="s">
        <v>39</v>
      </c>
      <c r="D1" s="114"/>
      <c r="E1" s="113" t="s">
        <v>40</v>
      </c>
      <c r="F1" s="113"/>
      <c r="G1" s="114" t="s">
        <v>41</v>
      </c>
      <c r="H1" s="114"/>
      <c r="I1" s="113" t="s">
        <v>42</v>
      </c>
      <c r="J1" s="113"/>
      <c r="K1" s="114" t="s">
        <v>43</v>
      </c>
      <c r="L1" s="114"/>
      <c r="M1" s="113" t="s">
        <v>44</v>
      </c>
      <c r="N1" s="113"/>
      <c r="O1" s="114" t="s">
        <v>45</v>
      </c>
      <c r="P1" s="114"/>
    </row>
    <row r="2" spans="1:16">
      <c r="A2" s="32" t="s">
        <v>46</v>
      </c>
      <c r="B2" s="32" t="s">
        <v>47</v>
      </c>
      <c r="C2" s="34" t="s">
        <v>46</v>
      </c>
      <c r="D2" s="34" t="s">
        <v>47</v>
      </c>
      <c r="E2" s="32" t="s">
        <v>46</v>
      </c>
      <c r="F2" s="32" t="s">
        <v>47</v>
      </c>
      <c r="G2" s="34" t="s">
        <v>46</v>
      </c>
      <c r="H2" s="34" t="s">
        <v>47</v>
      </c>
      <c r="I2" s="32" t="s">
        <v>46</v>
      </c>
      <c r="J2" s="32" t="s">
        <v>47</v>
      </c>
      <c r="K2" s="34" t="s">
        <v>46</v>
      </c>
      <c r="L2" s="34" t="s">
        <v>47</v>
      </c>
      <c r="M2" s="32" t="s">
        <v>46</v>
      </c>
      <c r="N2" s="32" t="s">
        <v>47</v>
      </c>
      <c r="O2" s="34" t="s">
        <v>46</v>
      </c>
      <c r="P2" s="34" t="s">
        <v>47</v>
      </c>
    </row>
    <row r="3" spans="1:16">
      <c r="A3" s="30"/>
      <c r="B3" s="31"/>
      <c r="C3" s="33" t="s">
        <v>49</v>
      </c>
      <c r="D3" s="33">
        <v>490</v>
      </c>
      <c r="E3" s="31" t="s">
        <v>49</v>
      </c>
      <c r="F3" s="31">
        <v>535</v>
      </c>
      <c r="G3" s="33" t="s">
        <v>49</v>
      </c>
      <c r="H3" s="33">
        <v>542</v>
      </c>
      <c r="I3" s="31" t="s">
        <v>49</v>
      </c>
      <c r="J3" s="31">
        <v>545</v>
      </c>
      <c r="K3" s="33" t="s">
        <v>49</v>
      </c>
      <c r="L3" s="33">
        <v>507</v>
      </c>
      <c r="M3" s="31" t="s">
        <v>49</v>
      </c>
      <c r="N3" s="31">
        <v>510</v>
      </c>
      <c r="O3" s="33" t="s">
        <v>49</v>
      </c>
      <c r="P3" s="33">
        <v>445</v>
      </c>
    </row>
    <row r="4" spans="1:16">
      <c r="A4" s="30"/>
      <c r="B4" s="31"/>
      <c r="C4" s="33"/>
      <c r="D4" s="33"/>
      <c r="E4" s="31" t="s">
        <v>49</v>
      </c>
      <c r="F4" s="31">
        <v>475</v>
      </c>
      <c r="G4" s="33" t="s">
        <v>49</v>
      </c>
      <c r="H4" s="33">
        <v>444</v>
      </c>
      <c r="I4" s="31" t="s">
        <v>49</v>
      </c>
      <c r="J4" s="31">
        <v>450</v>
      </c>
      <c r="K4" s="33" t="s">
        <v>49</v>
      </c>
      <c r="L4" s="33">
        <v>510</v>
      </c>
      <c r="M4" s="31"/>
      <c r="N4" s="31"/>
      <c r="O4" s="33" t="s">
        <v>49</v>
      </c>
      <c r="P4" s="33">
        <v>465</v>
      </c>
    </row>
    <row r="5" spans="1:16">
      <c r="A5" s="30"/>
      <c r="B5" s="31"/>
      <c r="C5" s="33"/>
      <c r="D5" s="33"/>
      <c r="E5" s="31" t="s">
        <v>49</v>
      </c>
      <c r="F5" s="31">
        <v>445</v>
      </c>
      <c r="G5" s="33" t="s">
        <v>49</v>
      </c>
      <c r="H5" s="33">
        <v>425</v>
      </c>
      <c r="I5" s="31"/>
      <c r="J5" s="31"/>
      <c r="K5" s="33" t="s">
        <v>49</v>
      </c>
      <c r="L5" s="33">
        <v>480</v>
      </c>
      <c r="M5" s="31"/>
      <c r="N5" s="31"/>
      <c r="O5" s="33"/>
      <c r="P5" s="33"/>
    </row>
    <row r="6" spans="1:16">
      <c r="A6" s="30"/>
      <c r="B6" s="31"/>
      <c r="C6" s="33"/>
      <c r="D6" s="33"/>
      <c r="E6" s="31"/>
      <c r="F6" s="31"/>
      <c r="G6" s="33" t="s">
        <v>49</v>
      </c>
      <c r="H6" s="33">
        <v>555</v>
      </c>
      <c r="I6" s="31"/>
      <c r="J6" s="31"/>
      <c r="K6" s="33" t="s">
        <v>49</v>
      </c>
      <c r="L6" s="33">
        <v>435</v>
      </c>
      <c r="M6" s="31"/>
      <c r="N6" s="31"/>
      <c r="O6" s="33"/>
      <c r="P6" s="33"/>
    </row>
    <row r="7" spans="1:16">
      <c r="A7" s="30"/>
      <c r="B7" s="31"/>
      <c r="C7" s="33"/>
      <c r="D7" s="33"/>
      <c r="E7" s="31"/>
      <c r="F7" s="31"/>
      <c r="G7" s="33"/>
      <c r="H7" s="33"/>
      <c r="I7" s="31"/>
      <c r="J7" s="31"/>
      <c r="K7" s="33" t="s">
        <v>49</v>
      </c>
      <c r="L7" s="33">
        <v>468</v>
      </c>
      <c r="M7" s="31"/>
      <c r="N7" s="31"/>
      <c r="O7" s="33"/>
      <c r="P7" s="33"/>
    </row>
    <row r="8" spans="1:16">
      <c r="A8" s="30"/>
      <c r="B8" s="31"/>
      <c r="C8" s="33"/>
      <c r="D8" s="33"/>
      <c r="E8" s="31"/>
      <c r="F8" s="31"/>
      <c r="G8" s="33"/>
      <c r="H8" s="33"/>
      <c r="I8" s="31"/>
      <c r="J8" s="31"/>
      <c r="K8" s="33"/>
      <c r="L8" s="33"/>
      <c r="M8" s="31"/>
      <c r="N8" s="31"/>
      <c r="O8" s="33"/>
      <c r="P8" s="33"/>
    </row>
    <row r="9" spans="1:16">
      <c r="A9" s="30"/>
      <c r="B9" s="31"/>
      <c r="C9" s="33"/>
      <c r="D9" s="33"/>
      <c r="E9" s="31"/>
      <c r="F9" s="31"/>
      <c r="G9" s="33"/>
      <c r="H9" s="33"/>
      <c r="I9" s="31"/>
      <c r="J9" s="31"/>
      <c r="K9" s="33"/>
      <c r="L9" s="33"/>
      <c r="M9" s="31"/>
      <c r="N9" s="31"/>
      <c r="O9" s="33"/>
      <c r="P9" s="33"/>
    </row>
    <row r="10" spans="1:16">
      <c r="A10" s="30"/>
      <c r="B10" s="31"/>
      <c r="C10" s="33"/>
      <c r="D10" s="33"/>
      <c r="E10" s="31"/>
      <c r="F10" s="31"/>
      <c r="G10" s="33"/>
      <c r="H10" s="33"/>
      <c r="I10" s="31"/>
      <c r="J10" s="31"/>
      <c r="K10" s="33"/>
      <c r="L10" s="33"/>
      <c r="M10" s="31"/>
      <c r="N10" s="31"/>
      <c r="O10" s="33"/>
      <c r="P10" s="33"/>
    </row>
    <row r="11" spans="1:16">
      <c r="A11" s="30"/>
      <c r="B11" s="31"/>
      <c r="C11" s="33"/>
      <c r="D11" s="33"/>
      <c r="E11" s="31"/>
      <c r="F11" s="31"/>
      <c r="G11" s="33"/>
      <c r="H11" s="33"/>
      <c r="I11" s="31"/>
      <c r="J11" s="31"/>
      <c r="K11" s="33"/>
      <c r="L11" s="33"/>
      <c r="M11" s="31"/>
      <c r="N11" s="31"/>
      <c r="O11" s="33"/>
      <c r="P11" s="33"/>
    </row>
    <row r="12" spans="1:16">
      <c r="A12" s="30"/>
      <c r="B12" s="31"/>
      <c r="C12" s="33"/>
      <c r="D12" s="33"/>
      <c r="E12" s="31"/>
      <c r="F12" s="31"/>
      <c r="G12" s="33"/>
      <c r="H12" s="33"/>
      <c r="I12" s="31"/>
      <c r="J12" s="31"/>
      <c r="K12" s="33"/>
      <c r="L12" s="33"/>
      <c r="M12" s="31"/>
      <c r="N12" s="31"/>
      <c r="O12" s="33"/>
      <c r="P12" s="33"/>
    </row>
    <row r="13" spans="1:16">
      <c r="A13" s="30"/>
      <c r="B13" s="31"/>
      <c r="C13" s="33"/>
      <c r="D13" s="33"/>
      <c r="E13" s="31"/>
      <c r="F13" s="31"/>
      <c r="G13" s="33"/>
      <c r="H13" s="33"/>
      <c r="I13" s="31"/>
      <c r="J13" s="31"/>
      <c r="K13" s="33"/>
      <c r="L13" s="33"/>
      <c r="M13" s="31"/>
      <c r="N13" s="31"/>
      <c r="O13" s="33"/>
      <c r="P13" s="33"/>
    </row>
    <row r="14" spans="1:16">
      <c r="A14" s="30"/>
      <c r="B14" s="31"/>
      <c r="C14" s="33"/>
      <c r="D14" s="33"/>
      <c r="E14" s="31"/>
      <c r="F14" s="31"/>
      <c r="G14" s="33"/>
      <c r="H14" s="33"/>
      <c r="I14" s="31"/>
      <c r="J14" s="31"/>
      <c r="K14" s="33"/>
      <c r="L14" s="33"/>
      <c r="M14" s="31"/>
      <c r="N14" s="31"/>
      <c r="O14" s="33"/>
      <c r="P14" s="33"/>
    </row>
    <row r="15" spans="1:16">
      <c r="A15" s="30"/>
      <c r="B15" s="31"/>
      <c r="C15" s="33"/>
      <c r="D15" s="33"/>
      <c r="E15" s="31"/>
      <c r="F15" s="31"/>
      <c r="G15" s="33"/>
      <c r="H15" s="33"/>
      <c r="I15" s="31"/>
      <c r="J15" s="31"/>
      <c r="K15" s="33"/>
      <c r="L15" s="33"/>
      <c r="M15" s="31"/>
      <c r="N15" s="31"/>
      <c r="O15" s="33"/>
      <c r="P15" s="33"/>
    </row>
    <row r="16" spans="1:16">
      <c r="A16" s="30"/>
      <c r="B16" s="31"/>
      <c r="C16" s="33"/>
      <c r="D16" s="33"/>
      <c r="E16" s="31"/>
      <c r="F16" s="31"/>
      <c r="G16" s="33"/>
      <c r="H16" s="33"/>
      <c r="I16" s="31"/>
      <c r="J16" s="31"/>
      <c r="K16" s="33"/>
      <c r="L16" s="33"/>
      <c r="M16" s="31"/>
      <c r="N16" s="31"/>
      <c r="O16" s="33"/>
      <c r="P16" s="33"/>
    </row>
    <row r="17" spans="1:16">
      <c r="A17" s="30"/>
      <c r="B17" s="31"/>
      <c r="C17" s="33"/>
      <c r="D17" s="33"/>
      <c r="E17" s="31"/>
      <c r="F17" s="31"/>
      <c r="G17" s="33"/>
      <c r="H17" s="33"/>
      <c r="I17" s="31"/>
      <c r="J17" s="31"/>
      <c r="K17" s="33"/>
      <c r="L17" s="33"/>
      <c r="M17" s="31"/>
      <c r="N17" s="31"/>
      <c r="O17" s="33"/>
      <c r="P17" s="33"/>
    </row>
    <row r="18" spans="1:16">
      <c r="A18" s="30"/>
      <c r="B18" s="31"/>
      <c r="C18" s="33"/>
      <c r="D18" s="33"/>
      <c r="E18" s="31"/>
      <c r="F18" s="31"/>
      <c r="G18" s="33"/>
      <c r="H18" s="33"/>
      <c r="I18" s="31"/>
      <c r="J18" s="31"/>
      <c r="K18" s="33"/>
      <c r="L18" s="33"/>
      <c r="M18" s="31"/>
      <c r="N18" s="31"/>
      <c r="O18" s="33"/>
      <c r="P18" s="33"/>
    </row>
    <row r="19" spans="1:16">
      <c r="A19" s="30"/>
      <c r="B19" s="31"/>
      <c r="C19" s="33"/>
      <c r="D19" s="33"/>
      <c r="E19" s="31"/>
      <c r="F19" s="31"/>
      <c r="G19" s="33"/>
      <c r="H19" s="33"/>
      <c r="I19" s="31"/>
      <c r="J19" s="31"/>
      <c r="K19" s="33"/>
      <c r="L19" s="33"/>
      <c r="M19" s="31"/>
      <c r="N19" s="31"/>
      <c r="O19" s="33"/>
      <c r="P19" s="33"/>
    </row>
    <row r="20" spans="1:16">
      <c r="A20" s="30"/>
      <c r="B20" s="31"/>
      <c r="C20" s="33"/>
      <c r="D20" s="33"/>
      <c r="E20" s="31"/>
      <c r="F20" s="31"/>
      <c r="G20" s="33"/>
      <c r="H20" s="33"/>
      <c r="I20" s="31"/>
      <c r="J20" s="31"/>
      <c r="K20" s="33"/>
      <c r="L20" s="33"/>
      <c r="M20" s="31"/>
      <c r="N20" s="31"/>
      <c r="O20" s="33"/>
      <c r="P20" s="33"/>
    </row>
    <row r="21" spans="1:16">
      <c r="A21" s="30"/>
      <c r="B21" s="31"/>
      <c r="C21" s="33"/>
      <c r="D21" s="33"/>
      <c r="E21" s="31"/>
      <c r="F21" s="31"/>
      <c r="G21" s="33"/>
      <c r="H21" s="33"/>
      <c r="I21" s="31"/>
      <c r="J21" s="31"/>
      <c r="K21" s="33"/>
      <c r="L21" s="33"/>
      <c r="M21" s="31"/>
      <c r="N21" s="31"/>
      <c r="O21" s="33"/>
      <c r="P21" s="33"/>
    </row>
    <row r="22" spans="1:16">
      <c r="A22" s="30"/>
      <c r="B22" s="31"/>
      <c r="C22" s="33"/>
      <c r="D22" s="33"/>
      <c r="E22" s="31"/>
      <c r="F22" s="31"/>
      <c r="G22" s="33"/>
      <c r="H22" s="33"/>
      <c r="I22" s="31"/>
      <c r="J22" s="31"/>
      <c r="K22" s="33"/>
      <c r="L22" s="33"/>
      <c r="M22" s="31"/>
      <c r="N22" s="31"/>
      <c r="O22" s="33"/>
      <c r="P22" s="33"/>
    </row>
    <row r="23" spans="1:16">
      <c r="A23" s="30"/>
      <c r="B23" s="31"/>
      <c r="C23" s="33"/>
      <c r="D23" s="33"/>
      <c r="E23" s="31"/>
      <c r="F23" s="31"/>
      <c r="G23" s="33"/>
      <c r="H23" s="33"/>
      <c r="I23" s="31"/>
      <c r="J23" s="31"/>
      <c r="K23" s="33"/>
      <c r="L23" s="33"/>
      <c r="M23" s="31"/>
      <c r="N23" s="31"/>
      <c r="O23" s="33"/>
      <c r="P23" s="33"/>
    </row>
    <row r="24" spans="1:16">
      <c r="A24" s="30"/>
      <c r="B24" s="31"/>
      <c r="C24" s="33"/>
      <c r="D24" s="33"/>
      <c r="E24" s="31"/>
      <c r="F24" s="31"/>
      <c r="G24" s="33"/>
      <c r="H24" s="33"/>
      <c r="I24" s="31"/>
      <c r="J24" s="31"/>
      <c r="K24" s="33"/>
      <c r="L24" s="33"/>
      <c r="M24" s="31"/>
      <c r="N24" s="31"/>
      <c r="O24" s="33"/>
      <c r="P24" s="33"/>
    </row>
    <row r="25" spans="1:16">
      <c r="A25" s="30"/>
      <c r="B25" s="31"/>
      <c r="C25" s="33"/>
      <c r="D25" s="33"/>
      <c r="E25" s="31"/>
      <c r="F25" s="31"/>
      <c r="G25" s="33"/>
      <c r="H25" s="33"/>
      <c r="I25" s="31"/>
      <c r="J25" s="31"/>
      <c r="K25" s="33"/>
      <c r="L25" s="33"/>
      <c r="M25" s="31"/>
      <c r="N25" s="31"/>
      <c r="O25" s="33"/>
      <c r="P25" s="33"/>
    </row>
    <row r="26" spans="1:16">
      <c r="A26" s="30"/>
      <c r="B26" s="31"/>
      <c r="C26" s="33"/>
      <c r="D26" s="33"/>
      <c r="E26" s="31"/>
      <c r="F26" s="31"/>
      <c r="G26" s="33"/>
      <c r="H26" s="33"/>
      <c r="I26" s="31"/>
      <c r="J26" s="31"/>
      <c r="K26" s="33"/>
      <c r="L26" s="33"/>
      <c r="M26" s="31"/>
      <c r="N26" s="31"/>
      <c r="O26" s="33"/>
      <c r="P26" s="33"/>
    </row>
    <row r="27" spans="1:16">
      <c r="A27" s="30"/>
      <c r="B27" s="31"/>
      <c r="C27" s="33"/>
      <c r="D27" s="33"/>
      <c r="E27" s="31"/>
      <c r="F27" s="31"/>
      <c r="G27" s="33"/>
      <c r="H27" s="33"/>
      <c r="I27" s="31"/>
      <c r="J27" s="31"/>
      <c r="K27" s="33"/>
      <c r="L27" s="33"/>
      <c r="M27" s="31"/>
      <c r="N27" s="31"/>
      <c r="O27" s="33"/>
      <c r="P27" s="33"/>
    </row>
    <row r="28" spans="1:16">
      <c r="A28" s="30"/>
      <c r="B28" s="31"/>
      <c r="C28" s="33"/>
      <c r="D28" s="33"/>
      <c r="E28" s="31"/>
      <c r="F28" s="31"/>
      <c r="G28" s="33"/>
      <c r="H28" s="33"/>
      <c r="I28" s="31"/>
      <c r="J28" s="31"/>
      <c r="K28" s="33"/>
      <c r="L28" s="33"/>
      <c r="M28" s="31"/>
      <c r="N28" s="31"/>
      <c r="O28" s="33"/>
      <c r="P28" s="33"/>
    </row>
    <row r="29" spans="1:16">
      <c r="A29" s="30"/>
      <c r="B29" s="31"/>
      <c r="C29" s="33"/>
      <c r="D29" s="33"/>
      <c r="E29" s="31"/>
      <c r="F29" s="31"/>
      <c r="G29" s="33"/>
      <c r="H29" s="33"/>
      <c r="I29" s="31"/>
      <c r="J29" s="31"/>
      <c r="K29" s="33"/>
      <c r="L29" s="33"/>
      <c r="M29" s="31"/>
      <c r="N29" s="31"/>
      <c r="O29" s="33"/>
      <c r="P29" s="33"/>
    </row>
    <row r="30" spans="1:16">
      <c r="A30" s="30"/>
      <c r="B30" s="31"/>
      <c r="C30" s="33"/>
      <c r="D30" s="33"/>
      <c r="E30" s="31"/>
      <c r="F30" s="31"/>
      <c r="G30" s="33"/>
      <c r="H30" s="33"/>
      <c r="I30" s="31"/>
      <c r="J30" s="31"/>
      <c r="K30" s="33"/>
      <c r="L30" s="33"/>
      <c r="M30" s="31"/>
      <c r="N30" s="31"/>
      <c r="O30" s="33"/>
      <c r="P30" s="33"/>
    </row>
    <row r="31" spans="1:16">
      <c r="A31" s="30"/>
      <c r="B31" s="31"/>
      <c r="C31" s="33"/>
      <c r="D31" s="33"/>
      <c r="E31" s="31"/>
      <c r="F31" s="31"/>
      <c r="G31" s="33"/>
      <c r="H31" s="33"/>
      <c r="I31" s="31"/>
      <c r="J31" s="31"/>
      <c r="K31" s="33"/>
      <c r="L31" s="33"/>
      <c r="M31" s="31"/>
      <c r="N31" s="31"/>
      <c r="O31" s="33"/>
      <c r="P31" s="33"/>
    </row>
    <row r="32" spans="1:16">
      <c r="A32" s="30"/>
      <c r="B32" s="31"/>
      <c r="C32" s="33"/>
      <c r="D32" s="33"/>
      <c r="E32" s="31"/>
      <c r="F32" s="31"/>
      <c r="G32" s="33"/>
      <c r="H32" s="33"/>
      <c r="I32" s="31"/>
      <c r="J32" s="31"/>
      <c r="K32" s="33"/>
      <c r="L32" s="33"/>
      <c r="M32" s="31"/>
      <c r="N32" s="31"/>
      <c r="O32" s="33"/>
      <c r="P32" s="33"/>
    </row>
    <row r="33" spans="1:16">
      <c r="A33" s="30"/>
      <c r="B33" s="31"/>
      <c r="C33" s="33"/>
      <c r="D33" s="33"/>
      <c r="E33" s="31"/>
      <c r="F33" s="31"/>
      <c r="G33" s="33"/>
      <c r="H33" s="33"/>
      <c r="I33" s="31"/>
      <c r="J33" s="31"/>
      <c r="K33" s="33"/>
      <c r="L33" s="33"/>
      <c r="M33" s="31"/>
      <c r="N33" s="31"/>
      <c r="O33" s="33"/>
      <c r="P33" s="33"/>
    </row>
    <row r="34" spans="1:16">
      <c r="A34" s="30"/>
      <c r="B34" s="31"/>
      <c r="C34" s="33"/>
      <c r="D34" s="33"/>
      <c r="E34" s="31"/>
      <c r="F34" s="31"/>
      <c r="G34" s="33"/>
      <c r="H34" s="33"/>
      <c r="I34" s="31"/>
      <c r="J34" s="31"/>
      <c r="K34" s="33"/>
      <c r="L34" s="33"/>
      <c r="M34" s="31"/>
      <c r="N34" s="31"/>
      <c r="O34" s="33"/>
      <c r="P34" s="33"/>
    </row>
    <row r="35" spans="1:16">
      <c r="A35" s="30"/>
      <c r="B35" s="31"/>
      <c r="C35" s="33"/>
      <c r="D35" s="33"/>
      <c r="E35" s="31"/>
      <c r="F35" s="31"/>
      <c r="G35" s="33"/>
      <c r="H35" s="33"/>
      <c r="I35" s="31"/>
      <c r="J35" s="31"/>
      <c r="K35" s="33"/>
      <c r="L35" s="33"/>
      <c r="M35" s="31"/>
      <c r="N35" s="31"/>
      <c r="O35" s="33"/>
      <c r="P35" s="33"/>
    </row>
    <row r="36" spans="1:16">
      <c r="A36" s="30"/>
      <c r="B36" s="31"/>
      <c r="C36" s="33"/>
      <c r="D36" s="33"/>
      <c r="E36" s="31"/>
      <c r="F36" s="31"/>
      <c r="G36" s="33"/>
      <c r="H36" s="33"/>
      <c r="I36" s="31"/>
      <c r="J36" s="31"/>
      <c r="K36" s="33"/>
      <c r="L36" s="33"/>
      <c r="M36" s="31"/>
      <c r="N36" s="31"/>
      <c r="O36" s="33"/>
      <c r="P36" s="33"/>
    </row>
    <row r="37" spans="1:16">
      <c r="A37" s="30"/>
      <c r="B37" s="31"/>
      <c r="C37" s="33"/>
      <c r="D37" s="33"/>
      <c r="E37" s="31"/>
      <c r="F37" s="31"/>
      <c r="G37" s="33"/>
      <c r="H37" s="33"/>
      <c r="I37" s="31"/>
      <c r="J37" s="31"/>
      <c r="K37" s="33"/>
      <c r="L37" s="33"/>
      <c r="M37" s="31"/>
      <c r="N37" s="31"/>
      <c r="O37" s="33"/>
      <c r="P37" s="33"/>
    </row>
    <row r="38" spans="1:16">
      <c r="A38" s="30"/>
      <c r="B38" s="31"/>
      <c r="C38" s="33"/>
      <c r="D38" s="33"/>
      <c r="E38" s="31"/>
      <c r="F38" s="31"/>
      <c r="G38" s="33"/>
      <c r="H38" s="33"/>
      <c r="I38" s="31"/>
      <c r="J38" s="31"/>
      <c r="K38" s="33"/>
      <c r="L38" s="33"/>
      <c r="M38" s="31"/>
      <c r="N38" s="31"/>
      <c r="O38" s="33"/>
      <c r="P38" s="33"/>
    </row>
    <row r="39" spans="1:16">
      <c r="A39" s="30"/>
      <c r="B39" s="31"/>
      <c r="C39" s="33"/>
      <c r="D39" s="33"/>
      <c r="E39" s="31"/>
      <c r="F39" s="31"/>
      <c r="G39" s="33"/>
      <c r="H39" s="33"/>
      <c r="I39" s="31"/>
      <c r="J39" s="31"/>
      <c r="K39" s="33"/>
      <c r="L39" s="33"/>
      <c r="M39" s="31"/>
      <c r="N39" s="31"/>
      <c r="O39" s="33"/>
      <c r="P39" s="33"/>
    </row>
    <row r="40" spans="1:16">
      <c r="A40" s="30"/>
      <c r="B40" s="31"/>
      <c r="C40" s="33"/>
      <c r="D40" s="33"/>
      <c r="E40" s="31"/>
      <c r="F40" s="31"/>
      <c r="G40" s="33"/>
      <c r="H40" s="33"/>
      <c r="I40" s="31"/>
      <c r="J40" s="31"/>
      <c r="K40" s="33"/>
      <c r="L40" s="33"/>
      <c r="M40" s="31"/>
      <c r="N40" s="31"/>
      <c r="O40" s="33"/>
      <c r="P40" s="33"/>
    </row>
    <row r="41" spans="1:16">
      <c r="A41" s="32">
        <f>COUNT(B3:B40)</f>
        <v>0</v>
      </c>
      <c r="B41" s="32">
        <f>SUM(B3:B40)</f>
        <v>0</v>
      </c>
      <c r="C41" s="34">
        <f t="shared" ref="C41" si="0">COUNT(D3:D40)</f>
        <v>1</v>
      </c>
      <c r="D41" s="34">
        <f t="shared" ref="D41" si="1">SUM(D3:D40)</f>
        <v>490</v>
      </c>
      <c r="E41" s="32">
        <f t="shared" ref="E41" si="2">COUNT(F3:F40)</f>
        <v>3</v>
      </c>
      <c r="F41" s="32">
        <f t="shared" ref="F41" si="3">SUM(F3:F40)</f>
        <v>1455</v>
      </c>
      <c r="G41" s="34">
        <f t="shared" ref="G41" si="4">COUNT(H3:H40)</f>
        <v>4</v>
      </c>
      <c r="H41" s="34">
        <f t="shared" ref="H41" si="5">SUM(H3:H40)</f>
        <v>1966</v>
      </c>
      <c r="I41" s="32">
        <f t="shared" ref="I41" si="6">COUNT(J3:J40)</f>
        <v>2</v>
      </c>
      <c r="J41" s="32">
        <f t="shared" ref="J41" si="7">SUM(J3:J40)</f>
        <v>995</v>
      </c>
      <c r="K41" s="34">
        <f t="shared" ref="K41" si="8">COUNT(L3:L40)</f>
        <v>5</v>
      </c>
      <c r="L41" s="34">
        <f t="shared" ref="L41" si="9">SUM(L3:L40)</f>
        <v>2400</v>
      </c>
      <c r="M41" s="32">
        <f t="shared" ref="M41" si="10">COUNT(N3:N40)</f>
        <v>1</v>
      </c>
      <c r="N41" s="32">
        <f t="shared" ref="N41" si="11">SUM(N3:N40)</f>
        <v>510</v>
      </c>
      <c r="O41" s="34">
        <f t="shared" ref="O41" si="12">COUNT(P3:P40)</f>
        <v>2</v>
      </c>
      <c r="P41" s="34">
        <f t="shared" ref="P41" si="13">SUM(P3:P40)</f>
        <v>910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31</vt:i4>
      </vt:variant>
    </vt:vector>
  </HeadingPairs>
  <TitlesOfParts>
    <vt:vector size="31" baseType="lpstr">
      <vt:lpstr>PARTICIPANTS</vt:lpstr>
      <vt:lpstr>Rotations</vt:lpstr>
      <vt:lpstr>Classement Final</vt:lpstr>
      <vt:lpstr>Podium</vt:lpstr>
      <vt:lpstr>Stats</vt:lpstr>
      <vt:lpstr>Adam Christophe</vt:lpstr>
      <vt:lpstr>Aguado Nicolas</vt:lpstr>
      <vt:lpstr>Bebelmans Ghislain</vt:lpstr>
      <vt:lpstr>Briquemont Mathias</vt:lpstr>
      <vt:lpstr>Bruninx Jean-Luc</vt:lpstr>
      <vt:lpstr>Coquette Arthur</vt:lpstr>
      <vt:lpstr>Dequinze Benoit</vt:lpstr>
      <vt:lpstr>Destexhe Benoît</vt:lpstr>
      <vt:lpstr>Destiné Martin</vt:lpstr>
      <vt:lpstr>Devooght Giani</vt:lpstr>
      <vt:lpstr>DiMarco David</vt:lpstr>
      <vt:lpstr>Dockier Fabrice</vt:lpstr>
      <vt:lpstr>Dupont  Olivier</vt:lpstr>
      <vt:lpstr>Frison Fabian</vt:lpstr>
      <vt:lpstr>Habran Jérémy</vt:lpstr>
      <vt:lpstr>Hockers  Thierry</vt:lpstr>
      <vt:lpstr>Jamagne Thierry</vt:lpstr>
      <vt:lpstr>Lambert Jacques</vt:lpstr>
      <vt:lpstr>Leboutte Loïc</vt:lpstr>
      <vt:lpstr>Lorquet Julien</vt:lpstr>
      <vt:lpstr>Ruisseau Olivier</vt:lpstr>
      <vt:lpstr>Sabaut Serge</vt:lpstr>
      <vt:lpstr>Scohy Bernard</vt:lpstr>
      <vt:lpstr>Scohy Justine</vt:lpstr>
      <vt:lpstr>VanMol Geert</vt:lpstr>
      <vt:lpstr>parametres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BRUNINX</dc:creator>
  <cp:lastModifiedBy>Thierry Jamagne</cp:lastModifiedBy>
  <cp:lastPrinted>2018-04-17T14:51:58Z</cp:lastPrinted>
  <dcterms:created xsi:type="dcterms:W3CDTF">2018-04-17T07:10:19Z</dcterms:created>
  <dcterms:modified xsi:type="dcterms:W3CDTF">2019-04-16T16:34:45Z</dcterms:modified>
</cp:coreProperties>
</file>